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ate1904="1" codeName="ThisWorkbook" defaultThemeVersion="124226"/>
  <mc:AlternateContent xmlns:mc="http://schemas.openxmlformats.org/markup-compatibility/2006">
    <mc:Choice Requires="x15">
      <x15ac:absPath xmlns:x15ac="http://schemas.microsoft.com/office/spreadsheetml/2010/11/ac" url="C:\Users\Keith\Desktop\IESO\New Framework\worksheets\Exempt Retrofit worksheets\"/>
    </mc:Choice>
  </mc:AlternateContent>
  <xr:revisionPtr revIDLastSave="0" documentId="13_ncr:1_{61AE7B69-7637-44B7-BF79-7B3CA5A5F093}" xr6:coauthVersionLast="45" xr6:coauthVersionMax="45" xr10:uidLastSave="{00000000-0000-0000-0000-000000000000}"/>
  <workbookProtection workbookAlgorithmName="SHA-512" workbookHashValue="qMF7J3vcxpZJ7OdHzn9Lv8YyOC6uoGQEwmBmJcBkfE5KzY88P80n4H58sYRwZSUFEKds8CIfAK2TkRJNN2fxMw==" workbookSaltValue="RZjOsx1/5rfVx5uH9PqQAg==" workbookSpinCount="100000" lockStructure="1"/>
  <bookViews>
    <workbookView xWindow="-120" yWindow="-120" windowWidth="29040" windowHeight="15840" tabRatio="500" xr2:uid="{00000000-000D-0000-FFFF-FFFF00000000}"/>
  </bookViews>
  <sheets>
    <sheet name="HVAC Eligible Measures List" sheetId="1" r:id="rId1"/>
    <sheet name="Accessibility Disclaimer" sheetId="4" r:id="rId2"/>
    <sheet name="Version Control " sheetId="2" state="hidden" r:id="rId3"/>
    <sheet name="Revision History" sheetId="3" state="hidden" r:id="rId4"/>
  </sheets>
  <definedNames>
    <definedName name="_xlnm.Print_Area" localSheetId="0">'HVAC Eligible Measures List'!$A$1:$G$150</definedName>
  </definedNames>
  <calcPr calcId="181029"/>
</workbook>
</file>

<file path=xl/calcChain.xml><?xml version="1.0" encoding="utf-8"?>
<calcChain xmlns="http://schemas.openxmlformats.org/spreadsheetml/2006/main">
  <c r="G60" i="1" l="1"/>
  <c r="G57" i="1"/>
  <c r="G49" i="1"/>
  <c r="G48" i="1"/>
  <c r="G47" i="1"/>
  <c r="G46" i="1"/>
  <c r="G45" i="1"/>
  <c r="G44" i="1"/>
  <c r="G43" i="1"/>
  <c r="G42" i="1"/>
  <c r="G39" i="1"/>
  <c r="G38" i="1"/>
  <c r="G37" i="1"/>
  <c r="G36" i="1"/>
  <c r="G35" i="1"/>
  <c r="G34" i="1"/>
  <c r="G33" i="1"/>
  <c r="G65" i="1"/>
  <c r="G30" i="1"/>
  <c r="G29" i="1"/>
  <c r="G28" i="1"/>
  <c r="G27" i="1"/>
  <c r="G26" i="1"/>
  <c r="G25" i="1"/>
  <c r="G23" i="1"/>
  <c r="G15" i="1"/>
  <c r="G12" i="1"/>
  <c r="G11" i="1"/>
  <c r="G8" i="1"/>
  <c r="G7" i="1"/>
  <c r="A2" i="1" l="1"/>
  <c r="A19" i="1" s="1"/>
  <c r="G24" i="1"/>
  <c r="F11" i="1"/>
  <c r="F12" i="1"/>
  <c r="G68" i="1" l="1"/>
  <c r="A54" i="1"/>
</calcChain>
</file>

<file path=xl/sharedStrings.xml><?xml version="1.0" encoding="utf-8"?>
<sst xmlns="http://schemas.openxmlformats.org/spreadsheetml/2006/main" count="203" uniqueCount="119">
  <si>
    <t>Unit Participant Incentive</t>
  </si>
  <si>
    <t>Total Participant Incentive</t>
  </si>
  <si>
    <t>Quantity</t>
  </si>
  <si>
    <t xml:space="preserve">Version Number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</si>
  <si>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</si>
  <si>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Month</t>
  </si>
  <si>
    <t xml:space="preserve">Day </t>
  </si>
  <si>
    <t xml:space="preserve">Year </t>
  </si>
  <si>
    <t>Version Number</t>
  </si>
  <si>
    <t>Date</t>
  </si>
  <si>
    <t>Revision Type</t>
  </si>
  <si>
    <t>Tab</t>
  </si>
  <si>
    <t>Details</t>
  </si>
  <si>
    <t>Assumed Base Case</t>
  </si>
  <si>
    <t>Manufacturer Name/Model #</t>
  </si>
  <si>
    <t>HVAC</t>
  </si>
  <si>
    <t>Electrically heated facility</t>
  </si>
  <si>
    <t>Gas heated facility</t>
  </si>
  <si>
    <t>No controls installed</t>
  </si>
  <si>
    <t>per control</t>
  </si>
  <si>
    <t>ECM MOTORS FOR HVAC APPLICATION (FAN-POWERED VAV BOX)</t>
  </si>
  <si>
    <t>VAV Units &lt; 1000 CFM (per CFM)</t>
  </si>
  <si>
    <t>VAV Units &gt; 1000 CFM (per CFM)</t>
  </si>
  <si>
    <t>VAV Box with PSC motors</t>
  </si>
  <si>
    <t>ECM MOTORS FOR HVAC APPLICATION (FAN MOTOR REPLACEMENT)</t>
  </si>
  <si>
    <t>BUILDING PLUG LOADS</t>
  </si>
  <si>
    <t>ENERGY STAR® ICE MACHINES</t>
  </si>
  <si>
    <t>Ice Making Head &lt;204 kg/day ice</t>
  </si>
  <si>
    <t>Ice Making Head ≥204 kg/day ice</t>
  </si>
  <si>
    <t>Remote Condensing Unit (w/o Remote Compressor) &lt;454 kg/day ice</t>
  </si>
  <si>
    <t>Remote Condensing Unit (w/o Remote Compressor) ≥454 kg/day ice</t>
  </si>
  <si>
    <t>Remote Condensing Unit (with Remote Compressor) &lt;423 kg/day ice</t>
  </si>
  <si>
    <t>Remote Condensing Unit (with Remote Compressor) ≥423 kg/day ice</t>
  </si>
  <si>
    <t>Self Contained Unit &lt;79 kg/day ice</t>
  </si>
  <si>
    <t>Self Contained Unit ≥79 kg/day ice</t>
  </si>
  <si>
    <t>Standard ice machines</t>
  </si>
  <si>
    <t>per ice machince</t>
  </si>
  <si>
    <t>BEVERAGE VENDING MACHINE CONTROLS</t>
  </si>
  <si>
    <t>per beverage vending machine</t>
  </si>
  <si>
    <t>HOTEL OCCUPANCY CONTROLS (HVAC + LIGHTING)</t>
  </si>
  <si>
    <t xml:space="preserve">Replacement of fan motor in an existing fan-powered Variable Air Volume (VAV) unit with brushless DC fan motors or electronically commutated motors (ECMs).   </t>
  </si>
  <si>
    <t>New fan-powered Variable Air Volume (VAV) units equipped with brushless DC fan motors or electronically commutated motors (ECMs) for replacement within an existing building</t>
  </si>
  <si>
    <r>
      <t>The product is approved and listed on the Energy Star Certified Commercial Ice Machines</t>
    </r>
    <r>
      <rPr>
        <vertAlign val="superscript"/>
        <sz val="9"/>
        <rFont val="Arial"/>
        <family val="2"/>
      </rPr>
      <t>1</t>
    </r>
  </si>
  <si>
    <r>
      <rPr>
        <u/>
        <vertAlign val="superscript"/>
        <sz val="9"/>
        <rFont val="Arial"/>
        <family val="2"/>
      </rPr>
      <t>1</t>
    </r>
    <r>
      <rPr>
        <u/>
        <sz val="9"/>
        <rFont val="Arial"/>
        <family val="2"/>
      </rPr>
      <t>http://www.energystar.gov/productfinder/product/certified-commercial-ice-machines/results</t>
    </r>
  </si>
  <si>
    <t>Standard beverage vending machines without low power mode</t>
  </si>
  <si>
    <t>This power sensor and/or occupancy control must be installed in a standard refrigerated beverage vending machine operating without low power mode.</t>
  </si>
  <si>
    <r>
      <t xml:space="preserve">Note:  </t>
    </r>
    <r>
      <rPr>
        <sz val="8"/>
        <rFont val="Arial"/>
        <family val="2"/>
      </rPr>
      <t>The Eligible Measures Lists and Eligible Measures Worksheets are based on assumptions and are subject to change and incentive amounts do not include HST or other applicable taxes.</t>
    </r>
  </si>
  <si>
    <t>TOTAL PARTICIPANT INCENTIVE REQUESTED</t>
  </si>
  <si>
    <t>Name of Applicant:</t>
  </si>
  <si>
    <t>Name of Company:</t>
  </si>
  <si>
    <t>Building Address:</t>
  </si>
  <si>
    <t>per CFM</t>
  </si>
  <si>
    <t>This must include an occupancy sensor such as (but not limited to) infrared sensors, ultrasonic sensors, door magnetic strip sensors and/or card-key sensors. The controls must be able to shutoff and/or place the HVAC equipment serving the space in an unoccupied temperature setback/setup setting.
To be eligible, occupancy controls must be capable of a 5°C temperature setback/setup and actively control at least 50% of the "hard-wired" lighting wattage serving the space.</t>
  </si>
  <si>
    <t>CFM</t>
  </si>
  <si>
    <t>HP</t>
  </si>
  <si>
    <t>per HP</t>
  </si>
  <si>
    <t>Motor &lt; 1 HP (per HP)</t>
  </si>
  <si>
    <t>$120 per ice machince</t>
  </si>
  <si>
    <t xml:space="preserve">Vending Machine Occupancy Control </t>
  </si>
  <si>
    <t>Refrigeration</t>
  </si>
  <si>
    <t>ENERGY STAR® FREEZER</t>
  </si>
  <si>
    <t>Glass Door (≥ 15 cu.ft. to &lt; 30 cu.ft.)</t>
  </si>
  <si>
    <t>Standard Freezer</t>
  </si>
  <si>
    <t xml:space="preserve"> </t>
  </si>
  <si>
    <t>$200 per freezer</t>
  </si>
  <si>
    <r>
      <t>The product is approved and listed on the Energy Star Certified Commercial Refrigerators and Freezers</t>
    </r>
    <r>
      <rPr>
        <vertAlign val="superscript"/>
        <sz val="9"/>
        <rFont val="Arial"/>
        <family val="2"/>
      </rPr>
      <t>1</t>
    </r>
  </si>
  <si>
    <t>Glass Door (≥ 30 cu.ft. to &lt; 50 cu.ft.)</t>
  </si>
  <si>
    <t>$425 per freezer</t>
  </si>
  <si>
    <t>Glass Door (≥ 50 cu.ft.)</t>
  </si>
  <si>
    <r>
      <rPr>
        <u/>
        <vertAlign val="superscript"/>
        <sz val="9"/>
        <rFont val="Arial"/>
        <family val="2"/>
      </rPr>
      <t>1</t>
    </r>
    <r>
      <rPr>
        <u/>
        <sz val="9"/>
        <rFont val="Arial"/>
        <family val="2"/>
      </rPr>
      <t>http://www.energystar.gov/productfinder/product/certified-commercial-refrigerators-and-freezers/results</t>
    </r>
  </si>
  <si>
    <t>Solid Door (&lt; 15 cu.ft.)</t>
  </si>
  <si>
    <t>$55 per freezer</t>
  </si>
  <si>
    <t>Solid Door (≥ 15 cu.ft. to &lt; 30 cu.ft.)</t>
  </si>
  <si>
    <t>Solid Door (≥ 30 cu.ft. to &lt; 50 cu.ft.)</t>
  </si>
  <si>
    <t>Solid Door (≥ 50 cu.ft.)</t>
  </si>
  <si>
    <t>ENERGY STAR® REFRIGERATOR</t>
  </si>
  <si>
    <t>Glass Door (&lt; 15 cu.ft.)</t>
  </si>
  <si>
    <t>Standard Refrigerator</t>
  </si>
  <si>
    <t>$75 per refrigerator</t>
  </si>
  <si>
    <t>ECM MOTORS FOR EVAPORATOR FANS (REFRIGERATOR WALK-IN)</t>
  </si>
  <si>
    <t>This is a brushless DC fan electronically commutated motor (ECM) installed on commercial refrigerator evaporator fan units in walk-in types.</t>
  </si>
  <si>
    <t>Motor Size ≥ 1/20 hp to &lt; 1/10 hp</t>
  </si>
  <si>
    <t>Shaded Pole Motor (SP) or Permanent Split Capacitor (PSC)</t>
  </si>
  <si>
    <t>$55 per motor</t>
  </si>
  <si>
    <t>per motor</t>
  </si>
  <si>
    <t>ECM MOTORS FOR EVAPORATOR FANS (FREEZER WALK-IN)</t>
  </si>
  <si>
    <t>This is a brushless DC fan electronically commutated motor (ECM) installed on commercial freezer evaporator fan units in walk-in types.</t>
  </si>
  <si>
    <t>$65 per motor</t>
  </si>
  <si>
    <t>$67 per control</t>
  </si>
  <si>
    <t>$41 per control</t>
  </si>
  <si>
    <t>$47 per HP</t>
  </si>
  <si>
    <t>$49 per ice machince</t>
  </si>
  <si>
    <t>$88 per ice machince</t>
  </si>
  <si>
    <t>$188 per ice machince</t>
  </si>
  <si>
    <t>$112 per ice machince</t>
  </si>
  <si>
    <t>$141 per ice machince</t>
  </si>
  <si>
    <t>$19 per ice machince</t>
  </si>
  <si>
    <t>$34 per ice machince</t>
  </si>
  <si>
    <t>$143 per beverage vending machine</t>
  </si>
  <si>
    <t>$672 per freezer</t>
  </si>
  <si>
    <t>$87 per freezer</t>
  </si>
  <si>
    <t>$191 per freezer</t>
  </si>
  <si>
    <t>$344 per freezer</t>
  </si>
  <si>
    <t>$72 per refrigerator</t>
  </si>
  <si>
    <t>$68 per refrigerator</t>
  </si>
  <si>
    <t>$92 per refrigerator</t>
  </si>
  <si>
    <t>$26 per refrigerator</t>
  </si>
  <si>
    <t>$43 per refrigerator</t>
  </si>
  <si>
    <t>$82 per refrigerator</t>
  </si>
  <si>
    <t>$121 per refrigerator</t>
  </si>
  <si>
    <t>Update</t>
  </si>
  <si>
    <t>HVAC Eligible Measures List</t>
  </si>
  <si>
    <t>Removed LDC language and included Retrofit portal note</t>
  </si>
  <si>
    <t>Formatting</t>
  </si>
  <si>
    <t>Version Control</t>
  </si>
  <si>
    <t>Version Control updated. Version: 7.0 Date: April 1, 2019</t>
  </si>
  <si>
    <t>April</t>
  </si>
  <si>
    <r>
      <t xml:space="preserve">All technologies must meet applicable Code, standard and regulatory requirements including, but not limited to, CSA/cUL.  It is the Applicant's responsibility to ensure that the technology is suitable (properly sized, etc.) to its intended application.  All products must be legal for sale in Canada.
INSTRUCTIONS:
In order to calculate the Participant Incentive amount, enter the number of units to be installed in the 'Quantity' column and the 'Total Participant Incentive' column will automatically populate based on this information.  The model number and manufacturer  must also be clearly indicated for each measure in the 'Model #' and 'Manufacturer' columns. The sum of the 'Total Participant Incentive' amounts will be displayed in the 'TOTAL PARTICIPANT INCENTIVE REQUESTED' field at the bottom of the worksheet.  
In order to receive your Participant Incentive payment, invoices showing proof of payment must be submitted to the IESO.  It is recommended that you provide manufacturer technical specification sheets demonstrating that the equipment meets the program requirements.  You may be required to provide additional information in connection with your Project in order for your Application to be approved.  
</t>
    </r>
    <r>
      <rPr>
        <b/>
        <sz val="10"/>
        <rFont val="Arial"/>
        <family val="2"/>
      </rPr>
      <t xml:space="preserve">Note: </t>
    </r>
    <r>
      <rPr>
        <sz val="10"/>
        <rFont val="Arial"/>
        <family val="2"/>
      </rPr>
      <t>This worksheet is intended for Participants’ information purposes only and is not binding on the IESO.  Per the Program Requirements and Participant Agreement for the Retrofit Program, the Estimated Participant Incentives will be calculated through the online Retrofit Portal.</t>
    </r>
  </si>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</sst>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
    <numFmt numFmtId="165" formatCode="&quot;$&quot;#,##0.00"/>
    <numFmt numFmtId="166" formatCode="0.0"/>
    <numFmt numFmtId="167" formatCode="0.0_);\(0.0\)"/>
    <numFmt numFmtId="168" formatCode="_(* #,##0.0_);_(* \(#,##0.0\);_(* &quot;-&quot;??_);_(@_)"/>
  </numFmts>
  <fonts count="24" x14ac:knownFonts="1">
    <font>
      <sz val="10"/>
      <name val="Verdana"/>
    </font>
    <font>
      <sz val="8"/>
      <name val="Verdana"/>
      <family val="2"/>
    </font>
    <font>
      <b/>
      <sz val="10"/>
      <color indexed="9"/>
      <name val="Arial"/>
      <family val="2"/>
    </font>
    <font>
      <sz val="8"/>
      <name val="Arial"/>
      <family val="2"/>
    </font>
    <font>
      <b/>
      <sz val="10"/>
      <name val="Arial"/>
      <family val="2"/>
    </font>
    <font>
      <sz val="9"/>
      <name val="Verdana"/>
      <family val="2"/>
    </font>
    <font>
      <sz val="9"/>
      <name val="Arial"/>
      <family val="2"/>
    </font>
    <font>
      <b/>
      <sz val="14"/>
      <name val="Arial"/>
      <family val="2"/>
    </font>
    <font>
      <sz val="10"/>
      <name val="Verdana"/>
      <family val="2"/>
    </font>
    <font>
      <sz val="14"/>
      <color rgb="FFFF0000"/>
      <name val="Verdana"/>
      <family val="2"/>
    </font>
    <font>
      <b/>
      <sz val="14"/>
      <color rgb="FFFF0000"/>
      <name val="Verdana"/>
      <family val="2"/>
    </font>
    <font>
      <sz val="15"/>
      <color theme="0" tint="-0.34998626667073579"/>
      <name val="Helvetica"/>
    </font>
    <font>
      <sz val="10"/>
      <name val="Verdana"/>
      <family val="2"/>
    </font>
    <font>
      <sz val="20"/>
      <color theme="0" tint="-0.34998626667073579"/>
      <name val="Helvetica"/>
    </font>
    <font>
      <u/>
      <sz val="10"/>
      <color theme="10"/>
      <name val="Verdana"/>
      <family val="2"/>
    </font>
    <font>
      <u/>
      <sz val="9"/>
      <name val="Arial"/>
      <family val="2"/>
    </font>
    <font>
      <vertAlign val="superscript"/>
      <sz val="9"/>
      <name val="Arial"/>
      <family val="2"/>
    </font>
    <font>
      <u/>
      <vertAlign val="superscript"/>
      <sz val="9"/>
      <name val="Arial"/>
      <family val="2"/>
    </font>
    <font>
      <sz val="10"/>
      <name val="Arial"/>
      <family val="2"/>
    </font>
    <font>
      <b/>
      <sz val="8"/>
      <name val="Arial"/>
      <family val="2"/>
    </font>
    <font>
      <b/>
      <sz val="9"/>
      <name val="Arial"/>
      <family val="2"/>
    </font>
    <font>
      <b/>
      <sz val="10"/>
      <color indexed="10"/>
      <name val="Arial"/>
      <family val="2"/>
    </font>
    <font>
      <sz val="18"/>
      <color theme="0" tint="-0.34998626667073579"/>
      <name val="Helvetica"/>
    </font>
    <font>
      <u/>
      <sz val="10"/>
      <color rgb="FF2E813E"/>
      <name val="Arial"/>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8" fillId="0" borderId="0"/>
    <xf numFmtId="44" fontId="8" fillId="0" borderId="0" applyFont="0" applyFill="0" applyBorder="0" applyAlignment="0" applyProtection="0"/>
    <xf numFmtId="43" fontId="12" fillId="0" borderId="0" applyFont="0" applyFill="0" applyBorder="0" applyAlignment="0" applyProtection="0"/>
    <xf numFmtId="0" fontId="14" fillId="0" borderId="0" applyNumberFormat="0" applyFill="0" applyBorder="0" applyAlignment="0" applyProtection="0">
      <alignment vertical="top"/>
      <protection locked="0"/>
    </xf>
    <xf numFmtId="43" fontId="8" fillId="0" borderId="0" applyFont="0" applyFill="0" applyBorder="0" applyAlignment="0" applyProtection="0"/>
  </cellStyleXfs>
  <cellXfs count="130">
    <xf numFmtId="0" fontId="0" fillId="0" borderId="0" xfId="0"/>
    <xf numFmtId="0" fontId="6" fillId="0" borderId="3" xfId="0" applyFont="1" applyBorder="1" applyAlignment="1" applyProtection="1">
      <alignment horizontal="center" vertical="center" wrapText="1"/>
      <protection locked="0"/>
    </xf>
    <xf numFmtId="3" fontId="6" fillId="0" borderId="2" xfId="0" applyNumberFormat="1" applyFont="1" applyBorder="1" applyAlignment="1" applyProtection="1">
      <alignment horizontal="center" vertical="center" wrapText="1"/>
      <protection locked="0"/>
    </xf>
    <xf numFmtId="3" fontId="6" fillId="0" borderId="3" xfId="0" applyNumberFormat="1" applyFont="1" applyBorder="1" applyAlignment="1" applyProtection="1">
      <alignment horizontal="center" vertical="center" wrapText="1"/>
      <protection locked="0"/>
    </xf>
    <xf numFmtId="0" fontId="0" fillId="0" borderId="0" xfId="0" applyAlignment="1" applyProtection="1">
      <alignment vertical="center"/>
    </xf>
    <xf numFmtId="0" fontId="2" fillId="0" borderId="0" xfId="0" applyFont="1" applyFill="1" applyAlignment="1" applyProtection="1">
      <alignment vertical="center"/>
    </xf>
    <xf numFmtId="0" fontId="7" fillId="0" borderId="4" xfId="0" applyFont="1" applyFill="1" applyBorder="1" applyAlignment="1" applyProtection="1">
      <alignment horizontal="center" vertical="center" wrapText="1"/>
    </xf>
    <xf numFmtId="0" fontId="4" fillId="0" borderId="2" xfId="0" applyFont="1" applyBorder="1" applyAlignment="1" applyProtection="1">
      <alignment horizontal="center" vertical="center" wrapText="1"/>
    </xf>
    <xf numFmtId="0" fontId="8" fillId="0" borderId="0" xfId="0" applyFont="1" applyAlignment="1" applyProtection="1">
      <alignment vertical="center"/>
    </xf>
    <xf numFmtId="0" fontId="6" fillId="0" borderId="2" xfId="0" applyFont="1" applyBorder="1" applyAlignment="1" applyProtection="1">
      <alignment horizontal="center" vertical="center" wrapText="1"/>
    </xf>
    <xf numFmtId="165" fontId="6" fillId="0" borderId="2" xfId="0" applyNumberFormat="1" applyFont="1" applyBorder="1" applyAlignment="1" applyProtection="1">
      <alignment horizontal="center"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wrapText="1"/>
    </xf>
    <xf numFmtId="164" fontId="3" fillId="0" borderId="0" xfId="0" applyNumberFormat="1"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9" fillId="0" borderId="0" xfId="0" applyFont="1"/>
    <xf numFmtId="0" fontId="11" fillId="0" borderId="0" xfId="0" applyFont="1" applyAlignment="1" applyProtection="1">
      <alignment vertical="center"/>
    </xf>
    <xf numFmtId="0" fontId="8" fillId="0" borderId="0" xfId="0" applyFont="1"/>
    <xf numFmtId="167" fontId="8" fillId="3" borderId="0" xfId="0" applyNumberFormat="1" applyFont="1" applyFill="1"/>
    <xf numFmtId="166" fontId="8" fillId="3" borderId="0" xfId="0" applyNumberFormat="1" applyFont="1" applyFill="1"/>
    <xf numFmtId="1" fontId="8" fillId="3" borderId="0" xfId="0" applyNumberFormat="1" applyFont="1" applyFill="1"/>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8" fillId="3" borderId="0" xfId="1" applyFill="1"/>
    <xf numFmtId="0" fontId="8" fillId="0" borderId="0" xfId="1"/>
    <xf numFmtId="15" fontId="8" fillId="0" borderId="0" xfId="1" applyNumberFormat="1"/>
    <xf numFmtId="0" fontId="0" fillId="0" borderId="0" xfId="0" applyAlignment="1" applyProtection="1">
      <alignment vertical="center"/>
    </xf>
    <xf numFmtId="0" fontId="4" fillId="0" borderId="2"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168" fontId="8" fillId="0" borderId="0" xfId="3" applyNumberFormat="1" applyFont="1"/>
    <xf numFmtId="0" fontId="7" fillId="0" borderId="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165" fontId="6" fillId="0" borderId="2" xfId="0" applyNumberFormat="1" applyFont="1" applyBorder="1" applyAlignment="1" applyProtection="1">
      <alignment horizontal="center" vertical="center" wrapText="1"/>
    </xf>
    <xf numFmtId="0" fontId="6" fillId="0" borderId="2" xfId="0" applyFont="1" applyBorder="1" applyAlignment="1" applyProtection="1">
      <alignment horizontal="center" vertical="center" wrapText="1"/>
      <protection locked="0"/>
    </xf>
    <xf numFmtId="0" fontId="0" fillId="0" borderId="0" xfId="0" applyAlignment="1" applyProtection="1">
      <alignment horizontal="center" vertical="center"/>
    </xf>
    <xf numFmtId="0" fontId="11" fillId="0" borderId="0" xfId="0" applyFont="1" applyAlignment="1" applyProtection="1">
      <alignment horizontal="center" vertical="center"/>
    </xf>
    <xf numFmtId="0" fontId="6" fillId="0" borderId="2" xfId="0" applyFont="1" applyBorder="1" applyAlignment="1" applyProtection="1">
      <alignment horizontal="center" vertical="center" wrapText="1"/>
    </xf>
    <xf numFmtId="0" fontId="13" fillId="0" borderId="0" xfId="0" applyFont="1" applyAlignment="1" applyProtection="1">
      <alignment vertical="center"/>
    </xf>
    <xf numFmtId="0" fontId="4" fillId="0" borderId="5" xfId="0" applyFont="1" applyBorder="1" applyAlignment="1" applyProtection="1">
      <alignment vertical="center" wrapText="1"/>
    </xf>
    <xf numFmtId="0" fontId="4" fillId="0" borderId="3" xfId="0" applyFont="1" applyBorder="1" applyAlignment="1" applyProtection="1">
      <alignment vertical="center" wrapText="1"/>
    </xf>
    <xf numFmtId="0" fontId="6" fillId="0" borderId="5" xfId="0" applyFont="1" applyBorder="1" applyAlignment="1" applyProtection="1">
      <alignment vertical="center" wrapText="1"/>
    </xf>
    <xf numFmtId="0" fontId="6" fillId="0" borderId="7" xfId="0" applyFont="1" applyBorder="1" applyAlignment="1" applyProtection="1">
      <alignment horizontal="center" vertical="center" wrapText="1"/>
    </xf>
    <xf numFmtId="0" fontId="8" fillId="0" borderId="1" xfId="0" applyFont="1" applyBorder="1" applyAlignment="1" applyProtection="1">
      <alignment vertical="center"/>
    </xf>
    <xf numFmtId="0" fontId="8" fillId="0" borderId="5" xfId="0" applyFont="1" applyBorder="1" applyAlignment="1" applyProtection="1">
      <alignment vertical="center"/>
    </xf>
    <xf numFmtId="0" fontId="15" fillId="0" borderId="5" xfId="4" applyFont="1" applyBorder="1" applyAlignment="1" applyProtection="1">
      <alignment vertical="center" wrapText="1"/>
    </xf>
    <xf numFmtId="0" fontId="0" fillId="0" borderId="5" xfId="0" applyBorder="1" applyAlignment="1" applyProtection="1">
      <alignment vertical="center"/>
    </xf>
    <xf numFmtId="0" fontId="0" fillId="0" borderId="0" xfId="0" applyBorder="1" applyAlignment="1" applyProtection="1">
      <alignment vertical="center"/>
    </xf>
    <xf numFmtId="0" fontId="4" fillId="0" borderId="0" xfId="0" applyFont="1" applyBorder="1" applyAlignment="1" applyProtection="1">
      <alignment vertical="center" wrapText="1"/>
    </xf>
    <xf numFmtId="165" fontId="4" fillId="0" borderId="2" xfId="0" applyNumberFormat="1" applyFont="1" applyBorder="1" applyAlignment="1" applyProtection="1">
      <alignment horizontal="center" vertical="center" wrapText="1"/>
    </xf>
    <xf numFmtId="0" fontId="20" fillId="0" borderId="0" xfId="0" applyFont="1" applyAlignment="1" applyProtection="1">
      <alignment horizontal="right" vertical="center"/>
    </xf>
    <xf numFmtId="0" fontId="0" fillId="0" borderId="0" xfId="0" applyBorder="1" applyAlignment="1" applyProtection="1">
      <alignment horizontal="left" vertical="center"/>
    </xf>
    <xf numFmtId="0" fontId="3" fillId="0" borderId="0" xfId="0" applyFont="1" applyAlignment="1" applyProtection="1">
      <alignment vertical="center"/>
    </xf>
    <xf numFmtId="0" fontId="6" fillId="4" borderId="2" xfId="1" applyFont="1" applyFill="1" applyBorder="1" applyAlignment="1" applyProtection="1">
      <alignment horizontal="center" vertical="center" wrapText="1"/>
    </xf>
    <xf numFmtId="0" fontId="22" fillId="0" borderId="0" xfId="0" applyFont="1" applyAlignment="1" applyProtection="1">
      <alignment vertical="center"/>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6" xfId="0" applyFont="1" applyBorder="1" applyAlignment="1" applyProtection="1">
      <alignment vertical="center" wrapText="1"/>
    </xf>
    <xf numFmtId="0" fontId="6" fillId="4" borderId="6" xfId="1" applyFont="1" applyFill="1" applyBorder="1" applyAlignment="1" applyProtection="1">
      <alignment horizontal="center" vertical="center" wrapText="1"/>
    </xf>
    <xf numFmtId="0" fontId="6" fillId="0" borderId="6" xfId="0" applyFont="1" applyBorder="1" applyAlignment="1" applyProtection="1">
      <alignment horizontal="center" vertical="center" wrapText="1"/>
      <protection locked="0"/>
    </xf>
    <xf numFmtId="3" fontId="6" fillId="0" borderId="6" xfId="0" applyNumberFormat="1" applyFont="1" applyBorder="1" applyAlignment="1" applyProtection="1">
      <alignment horizontal="center" vertical="center" wrapText="1"/>
      <protection locked="0"/>
    </xf>
    <xf numFmtId="165" fontId="6" fillId="0" borderId="6" xfId="0" applyNumberFormat="1" applyFont="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horizontal="center" vertical="center" wrapText="1"/>
    </xf>
    <xf numFmtId="3" fontId="6" fillId="0" borderId="2" xfId="1" applyNumberFormat="1" applyFont="1" applyBorder="1" applyAlignment="1" applyProtection="1">
      <alignment horizontal="center" vertical="center" wrapText="1"/>
      <protection locked="0"/>
    </xf>
    <xf numFmtId="0" fontId="4" fillId="0" borderId="2" xfId="1" applyFont="1" applyBorder="1" applyAlignment="1" applyProtection="1">
      <alignment horizontal="center" vertical="center" wrapText="1"/>
    </xf>
    <xf numFmtId="0" fontId="6" fillId="0" borderId="2" xfId="1" applyFont="1" applyBorder="1" applyAlignment="1" applyProtection="1">
      <alignment horizontal="center" vertical="center" wrapText="1"/>
    </xf>
    <xf numFmtId="0" fontId="6" fillId="0" borderId="2" xfId="1" applyFont="1" applyBorder="1" applyAlignment="1" applyProtection="1">
      <alignment horizontal="center" vertical="center" wrapText="1"/>
      <protection locked="0"/>
    </xf>
    <xf numFmtId="0" fontId="4" fillId="0" borderId="1" xfId="1" applyFont="1" applyBorder="1" applyAlignment="1" applyProtection="1">
      <alignment vertical="center" wrapText="1"/>
    </xf>
    <xf numFmtId="0" fontId="4" fillId="0" borderId="5" xfId="1" applyFont="1" applyBorder="1" applyAlignment="1" applyProtection="1">
      <alignment vertical="center" wrapText="1"/>
    </xf>
    <xf numFmtId="0" fontId="4" fillId="0" borderId="3" xfId="1" applyFont="1" applyBorder="1" applyAlignment="1" applyProtection="1">
      <alignment vertical="center" wrapText="1"/>
    </xf>
    <xf numFmtId="0" fontId="15" fillId="0" borderId="5" xfId="4" applyFont="1" applyBorder="1" applyAlignment="1" applyProtection="1">
      <alignment vertical="center" wrapText="1"/>
    </xf>
    <xf numFmtId="0" fontId="4" fillId="0" borderId="2" xfId="1" applyFont="1" applyBorder="1" applyAlignment="1" applyProtection="1">
      <alignment horizontal="center" vertical="center" wrapText="1"/>
      <protection locked="0"/>
    </xf>
    <xf numFmtId="0" fontId="18" fillId="0" borderId="2" xfId="1" applyFont="1" applyBorder="1" applyAlignment="1" applyProtection="1">
      <alignment horizontal="center" vertical="center" wrapText="1"/>
      <protection locked="0"/>
    </xf>
    <xf numFmtId="0" fontId="8" fillId="0" borderId="0" xfId="1"/>
    <xf numFmtId="3" fontId="6" fillId="0" borderId="2" xfId="1" applyNumberFormat="1" applyFont="1" applyBorder="1" applyAlignment="1" applyProtection="1">
      <alignment horizontal="center" vertical="center" wrapText="1"/>
      <protection locked="0"/>
    </xf>
    <xf numFmtId="0" fontId="8" fillId="0" borderId="0" xfId="1" applyAlignment="1" applyProtection="1">
      <alignment vertical="center"/>
    </xf>
    <xf numFmtId="0" fontId="4" fillId="0" borderId="2" xfId="1" applyFont="1" applyBorder="1" applyAlignment="1" applyProtection="1">
      <alignment horizontal="center" vertical="center" wrapText="1"/>
    </xf>
    <xf numFmtId="0" fontId="8" fillId="0" borderId="0" xfId="1" applyFont="1" applyAlignment="1" applyProtection="1">
      <alignment vertical="center"/>
    </xf>
    <xf numFmtId="0" fontId="6" fillId="0" borderId="2" xfId="1" applyFont="1" applyBorder="1" applyAlignment="1" applyProtection="1">
      <alignment horizontal="center" vertical="center" wrapText="1"/>
    </xf>
    <xf numFmtId="0" fontId="6" fillId="0" borderId="6" xfId="1" applyFont="1" applyBorder="1" applyAlignment="1" applyProtection="1">
      <alignment horizontal="center" vertical="center" wrapText="1"/>
    </xf>
    <xf numFmtId="0" fontId="4" fillId="0" borderId="1" xfId="1" applyFont="1" applyBorder="1" applyAlignment="1" applyProtection="1">
      <alignment horizontal="center" vertical="center" wrapText="1"/>
    </xf>
    <xf numFmtId="0" fontId="6" fillId="0" borderId="6" xfId="1" applyFont="1" applyBorder="1" applyAlignment="1" applyProtection="1">
      <alignment horizontal="left" vertical="center" wrapText="1"/>
      <protection locked="0"/>
    </xf>
    <xf numFmtId="0" fontId="6" fillId="0" borderId="6" xfId="1" applyFont="1" applyBorder="1" applyAlignment="1" applyProtection="1">
      <alignment horizontal="center" vertical="center" wrapText="1"/>
      <protection locked="0"/>
    </xf>
    <xf numFmtId="3" fontId="6" fillId="0" borderId="6" xfId="1" applyNumberFormat="1" applyFont="1" applyBorder="1" applyAlignment="1" applyProtection="1">
      <alignment horizontal="center" vertical="center" wrapText="1"/>
      <protection locked="0"/>
    </xf>
    <xf numFmtId="165" fontId="6" fillId="0" borderId="6" xfId="1" applyNumberFormat="1" applyFont="1" applyBorder="1" applyAlignment="1" applyProtection="1">
      <alignment horizontal="center" vertical="center" wrapText="1"/>
    </xf>
    <xf numFmtId="0" fontId="4" fillId="0" borderId="2" xfId="1" applyFont="1" applyBorder="1" applyAlignment="1" applyProtection="1">
      <alignment horizontal="center" vertical="center" wrapText="1"/>
      <protection locked="0"/>
    </xf>
    <xf numFmtId="0" fontId="6" fillId="0" borderId="2" xfId="1" applyFont="1" applyBorder="1" applyAlignment="1" applyProtection="1">
      <alignment horizontal="left" vertical="center" wrapText="1"/>
    </xf>
    <xf numFmtId="0" fontId="14" fillId="0" borderId="0" xfId="4" applyAlignment="1" applyProtection="1"/>
    <xf numFmtId="0" fontId="18" fillId="0" borderId="0" xfId="4" applyFont="1" applyAlignment="1" applyProtection="1"/>
    <xf numFmtId="0" fontId="6" fillId="0" borderId="5" xfId="1" applyFont="1" applyBorder="1" applyAlignment="1" applyProtection="1">
      <alignment horizontal="left" wrapText="1"/>
    </xf>
    <xf numFmtId="0" fontId="4" fillId="0" borderId="1" xfId="1" applyFont="1" applyBorder="1" applyAlignment="1" applyProtection="1">
      <alignment horizontal="center" vertical="center" wrapText="1"/>
    </xf>
    <xf numFmtId="0" fontId="19" fillId="0" borderId="8" xfId="0" applyFont="1" applyBorder="1" applyAlignment="1" applyProtection="1">
      <alignment horizontal="left" vertical="center" wrapText="1"/>
    </xf>
    <xf numFmtId="0" fontId="4" fillId="0" borderId="9"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0" fillId="0" borderId="11" xfId="0"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 xfId="0" applyBorder="1" applyAlignment="1" applyProtection="1">
      <alignment horizontal="center" vertical="center" wrapText="1"/>
    </xf>
    <xf numFmtId="0" fontId="18" fillId="0" borderId="6"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4" fillId="0" borderId="2" xfId="0" applyFont="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6" fillId="0" borderId="1" xfId="0" applyFont="1" applyBorder="1" applyAlignment="1" applyProtection="1">
      <alignment vertical="center" wrapText="1"/>
    </xf>
    <xf numFmtId="0" fontId="5" fillId="0" borderId="3" xfId="0" applyFont="1" applyBorder="1" applyAlignment="1" applyProtection="1">
      <alignment vertical="center" wrapText="1"/>
    </xf>
    <xf numFmtId="0" fontId="7" fillId="0" borderId="4"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6" fillId="0" borderId="1"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3" fontId="6" fillId="0" borderId="1" xfId="0" applyNumberFormat="1" applyFont="1" applyBorder="1" applyAlignment="1" applyProtection="1">
      <alignment horizontal="center" vertical="center" wrapText="1"/>
      <protection locked="0"/>
    </xf>
    <xf numFmtId="3" fontId="6" fillId="0" borderId="3" xfId="0" applyNumberFormat="1" applyFont="1" applyBorder="1" applyAlignment="1" applyProtection="1">
      <alignment horizontal="center" vertical="center" wrapText="1"/>
      <protection locked="0"/>
    </xf>
    <xf numFmtId="165" fontId="6" fillId="0" borderId="1" xfId="0" applyNumberFormat="1" applyFont="1" applyBorder="1" applyAlignment="1" applyProtection="1">
      <alignment horizontal="center" vertical="center" wrapText="1"/>
    </xf>
    <xf numFmtId="165" fontId="6" fillId="0" borderId="3" xfId="0" applyNumberFormat="1" applyFont="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4" fillId="0" borderId="2" xfId="1" applyFont="1" applyBorder="1" applyAlignment="1" applyProtection="1">
      <alignment horizontal="center" vertical="center" wrapText="1"/>
    </xf>
    <xf numFmtId="0" fontId="8" fillId="0" borderId="4" xfId="1" applyBorder="1" applyAlignment="1" applyProtection="1">
      <alignment horizontal="center" vertical="center" wrapText="1"/>
    </xf>
    <xf numFmtId="4" fontId="6" fillId="0" borderId="1" xfId="0" applyNumberFormat="1" applyFont="1" applyBorder="1" applyAlignment="1" applyProtection="1">
      <alignment horizontal="center" vertical="center" wrapText="1"/>
      <protection locked="0"/>
    </xf>
    <xf numFmtId="4" fontId="6" fillId="0" borderId="3" xfId="0" applyNumberFormat="1" applyFont="1" applyBorder="1" applyAlignment="1" applyProtection="1">
      <alignment horizontal="center" vertical="center" wrapText="1"/>
      <protection locked="0"/>
    </xf>
  </cellXfs>
  <cellStyles count="6">
    <cellStyle name="Comma" xfId="3" builtinId="3"/>
    <cellStyle name="Comma 2" xfId="5" xr:uid="{00000000-0005-0000-0000-000001000000}"/>
    <cellStyle name="Currency 2" xfId="2" xr:uid="{00000000-0005-0000-0000-000002000000}"/>
    <cellStyle name="Hyperlink" xfId="4" builtinId="8"/>
    <cellStyle name="Normal" xfId="0" builtinId="0"/>
    <cellStyle name="Normal 2" xfId="1"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E81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85725</xdr:colOff>
      <xdr:row>73</xdr:row>
      <xdr:rowOff>0</xdr:rowOff>
    </xdr:from>
    <xdr:to>
      <xdr:col>6</xdr:col>
      <xdr:colOff>619125</xdr:colOff>
      <xdr:row>73</xdr:row>
      <xdr:rowOff>0</xdr:rowOff>
    </xdr:to>
    <xdr:sp macro="" textlink="">
      <xdr:nvSpPr>
        <xdr:cNvPr id="4" name="Text Box 36">
          <a:extLst>
            <a:ext uri="{FF2B5EF4-FFF2-40B4-BE49-F238E27FC236}">
              <a16:creationId xmlns:a16="http://schemas.microsoft.com/office/drawing/2014/main" id="{00000000-0008-0000-0000-000004000000}"/>
            </a:ext>
          </a:extLst>
        </xdr:cNvPr>
        <xdr:cNvSpPr txBox="1">
          <a:spLocks noChangeArrowheads="1"/>
        </xdr:cNvSpPr>
      </xdr:nvSpPr>
      <xdr:spPr bwMode="auto">
        <a:xfrm>
          <a:off x="5943600" y="100564950"/>
          <a:ext cx="4305300" cy="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u="none" strike="noStrike" baseline="0">
              <a:solidFill>
                <a:srgbClr val="000000"/>
              </a:solidFill>
              <a:latin typeface="Arial Black"/>
            </a:rPr>
            <a:t>Lighting System Worksheet</a:t>
          </a:r>
        </a:p>
        <a:p>
          <a:pPr algn="ctr" rtl="0">
            <a:defRPr sz="1000"/>
          </a:pPr>
          <a:endParaRPr lang="en-US" sz="1200" b="0" i="0" u="none" strike="noStrike" baseline="0">
            <a:solidFill>
              <a:srgbClr val="000000"/>
            </a:solidFill>
            <a:latin typeface="Arial Black"/>
          </a:endParaRPr>
        </a:p>
      </xdr:txBody>
    </xdr:sp>
    <xdr:clientData/>
  </xdr:twoCellAnchor>
  <xdr:twoCellAnchor editAs="oneCell">
    <xdr:from>
      <xdr:col>0</xdr:col>
      <xdr:colOff>95250</xdr:colOff>
      <xdr:row>0</xdr:row>
      <xdr:rowOff>95250</xdr:rowOff>
    </xdr:from>
    <xdr:to>
      <xdr:col>0</xdr:col>
      <xdr:colOff>1162050</xdr:colOff>
      <xdr:row>0</xdr:row>
      <xdr:rowOff>600075</xdr:rowOff>
    </xdr:to>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95250"/>
          <a:ext cx="1066800" cy="504825"/>
        </a:xfrm>
        <a:prstGeom prst="rect">
          <a:avLst/>
        </a:prstGeom>
        <a:noFill/>
      </xdr:spPr>
    </xdr:pic>
    <xdr:clientData/>
  </xdr:twoCellAnchor>
  <xdr:twoCellAnchor editAs="oneCell">
    <xdr:from>
      <xdr:col>0</xdr:col>
      <xdr:colOff>95250</xdr:colOff>
      <xdr:row>17</xdr:row>
      <xdr:rowOff>123825</xdr:rowOff>
    </xdr:from>
    <xdr:to>
      <xdr:col>0</xdr:col>
      <xdr:colOff>1162050</xdr:colOff>
      <xdr:row>17</xdr:row>
      <xdr:rowOff>628650</xdr:rowOff>
    </xdr:to>
    <xdr:pic>
      <xdr:nvPicPr>
        <xdr:cNvPr id="1030" name="Picture 6">
          <a:extLst>
            <a:ext uri="{FF2B5EF4-FFF2-40B4-BE49-F238E27FC236}">
              <a16:creationId xmlns:a16="http://schemas.microsoft.com/office/drawing/2014/main" id="{00000000-0008-0000-0000-00000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0506075"/>
          <a:ext cx="1066800" cy="504825"/>
        </a:xfrm>
        <a:prstGeom prst="rect">
          <a:avLst/>
        </a:prstGeom>
        <a:noFill/>
      </xdr:spPr>
    </xdr:pic>
    <xdr:clientData/>
  </xdr:twoCellAnchor>
  <xdr:twoCellAnchor editAs="oneCell">
    <xdr:from>
      <xdr:col>0</xdr:col>
      <xdr:colOff>95250</xdr:colOff>
      <xdr:row>52</xdr:row>
      <xdr:rowOff>123825</xdr:rowOff>
    </xdr:from>
    <xdr:to>
      <xdr:col>0</xdr:col>
      <xdr:colOff>1162050</xdr:colOff>
      <xdr:row>52</xdr:row>
      <xdr:rowOff>628650</xdr:rowOff>
    </xdr:to>
    <xdr:pic>
      <xdr:nvPicPr>
        <xdr:cNvPr id="1032" name="Picture 8">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25374600"/>
          <a:ext cx="1066800" cy="5048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ergystar.gov/productfinder/product/certified-commercial-ice-machines/result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332"/>
  <sheetViews>
    <sheetView showGridLines="0" tabSelected="1" zoomScaleNormal="100" zoomScaleSheetLayoutView="85" zoomScalePageLayoutView="85" workbookViewId="0">
      <selection activeCell="H1" sqref="H1"/>
    </sheetView>
  </sheetViews>
  <sheetFormatPr defaultColWidth="0" defaultRowHeight="12.75" zeroHeight="1" x14ac:dyDescent="0.2"/>
  <cols>
    <col min="1" max="1" width="32.625" style="4" customWidth="1"/>
    <col min="2" max="2" width="21.625" style="35" customWidth="1"/>
    <col min="3" max="3" width="20.125" style="4" customWidth="1"/>
    <col min="4" max="4" width="28.25" style="4" customWidth="1"/>
    <col min="5" max="5" width="8" style="4" customWidth="1"/>
    <col min="6" max="6" width="13.25" style="4" customWidth="1"/>
    <col min="7" max="7" width="16.25" style="4" customWidth="1"/>
    <col min="8" max="8" width="2" style="4" customWidth="1"/>
    <col min="9" max="16384" width="11" style="4" hidden="1"/>
  </cols>
  <sheetData>
    <row r="1" spans="1:12" ht="57.75" customHeight="1" x14ac:dyDescent="0.2">
      <c r="G1" s="5"/>
    </row>
    <row r="2" spans="1:12" ht="36.6" customHeight="1" x14ac:dyDescent="0.2">
      <c r="A2" s="54" t="str">
        <f>CONCATENATE("Version ",TEXT('Version Control '!$B$2,"0.0")," - Retrofit Program - Services &amp; Hospitality Eligible Measures Worksheet"," - ",'Version Control '!B3," ",'Version Control '!B4,","," ", 'Version Control '!B5)</f>
        <v>Version 7.0 - Retrofit Program - Services &amp; Hospitality Eligible Measures Worksheet - April 1, 2019</v>
      </c>
      <c r="B2" s="38"/>
      <c r="C2" s="38"/>
      <c r="D2" s="38"/>
      <c r="E2" s="38"/>
      <c r="F2" s="38"/>
      <c r="G2" s="38"/>
    </row>
    <row r="3" spans="1:12" ht="195" customHeight="1" thickBot="1" x14ac:dyDescent="0.25">
      <c r="A3" s="104" t="s">
        <v>117</v>
      </c>
      <c r="B3" s="105"/>
      <c r="C3" s="105"/>
      <c r="D3" s="105"/>
      <c r="E3" s="105"/>
      <c r="F3" s="105"/>
      <c r="G3" s="105"/>
    </row>
    <row r="4" spans="1:12" ht="26.25" customHeight="1" thickBot="1" x14ac:dyDescent="0.25">
      <c r="A4" s="107" t="s">
        <v>15</v>
      </c>
      <c r="B4" s="107"/>
      <c r="C4" s="107"/>
      <c r="D4" s="107"/>
      <c r="E4" s="107"/>
      <c r="F4" s="107"/>
      <c r="G4" s="107"/>
    </row>
    <row r="5" spans="1:12" ht="21.75" customHeight="1" thickBot="1" x14ac:dyDescent="0.25">
      <c r="A5" s="110"/>
      <c r="B5" s="110"/>
      <c r="C5" s="110"/>
      <c r="D5" s="110"/>
      <c r="E5" s="110"/>
      <c r="F5" s="110"/>
      <c r="G5" s="110"/>
    </row>
    <row r="6" spans="1:12" s="8" customFormat="1" ht="40.5" customHeight="1" thickBot="1" x14ac:dyDescent="0.25">
      <c r="A6" s="106" t="s">
        <v>39</v>
      </c>
      <c r="B6" s="106"/>
      <c r="C6" s="22" t="s">
        <v>13</v>
      </c>
      <c r="D6" s="27" t="s">
        <v>14</v>
      </c>
      <c r="E6" s="7" t="s">
        <v>2</v>
      </c>
      <c r="F6" s="7" t="s">
        <v>0</v>
      </c>
      <c r="G6" s="7" t="s">
        <v>1</v>
      </c>
    </row>
    <row r="7" spans="1:12" ht="85.15" customHeight="1" thickBot="1" x14ac:dyDescent="0.25">
      <c r="A7" s="108" t="s">
        <v>52</v>
      </c>
      <c r="B7" s="9" t="s">
        <v>16</v>
      </c>
      <c r="C7" s="37" t="s">
        <v>18</v>
      </c>
      <c r="D7" s="34"/>
      <c r="E7" s="2"/>
      <c r="F7" s="37" t="s">
        <v>88</v>
      </c>
      <c r="G7" s="10">
        <f>E7*67</f>
        <v>0</v>
      </c>
      <c r="K7" s="4">
        <v>67</v>
      </c>
      <c r="L7" s="8" t="s">
        <v>19</v>
      </c>
    </row>
    <row r="8" spans="1:12" ht="85.15" customHeight="1" thickBot="1" x14ac:dyDescent="0.25">
      <c r="A8" s="109"/>
      <c r="B8" s="9" t="s">
        <v>17</v>
      </c>
      <c r="C8" s="37" t="s">
        <v>18</v>
      </c>
      <c r="D8" s="34"/>
      <c r="E8" s="2"/>
      <c r="F8" s="37" t="s">
        <v>89</v>
      </c>
      <c r="G8" s="10">
        <f>E8*41</f>
        <v>0</v>
      </c>
      <c r="K8" s="4">
        <v>41</v>
      </c>
      <c r="L8" s="8" t="s">
        <v>19</v>
      </c>
    </row>
    <row r="9" spans="1:12" ht="21.75" customHeight="1" thickBot="1" x14ac:dyDescent="0.25">
      <c r="A9" s="103"/>
      <c r="B9" s="103"/>
      <c r="C9" s="103"/>
      <c r="D9" s="103"/>
      <c r="E9" s="103"/>
      <c r="F9" s="103"/>
      <c r="G9" s="103"/>
    </row>
    <row r="10" spans="1:12" s="8" customFormat="1" ht="40.5" customHeight="1" thickBot="1" x14ac:dyDescent="0.25">
      <c r="A10" s="114" t="s">
        <v>20</v>
      </c>
      <c r="B10" s="114"/>
      <c r="C10" s="21" t="s">
        <v>13</v>
      </c>
      <c r="D10" s="21" t="s">
        <v>14</v>
      </c>
      <c r="E10" s="55" t="s">
        <v>53</v>
      </c>
      <c r="F10" s="7" t="s">
        <v>0</v>
      </c>
      <c r="G10" s="7" t="s">
        <v>1</v>
      </c>
    </row>
    <row r="11" spans="1:12" ht="31.9" customHeight="1" thickBot="1" x14ac:dyDescent="0.25">
      <c r="A11" s="112" t="s">
        <v>41</v>
      </c>
      <c r="B11" s="9" t="s">
        <v>21</v>
      </c>
      <c r="C11" s="37" t="s">
        <v>23</v>
      </c>
      <c r="D11" s="34"/>
      <c r="E11" s="2"/>
      <c r="F11" s="9" t="str">
        <f>CONCATENATE("$", K11, " ", L11)</f>
        <v>$0.1 per CFM</v>
      </c>
      <c r="G11" s="10">
        <f>E11*0.1</f>
        <v>0</v>
      </c>
      <c r="K11" s="4">
        <v>0.1</v>
      </c>
      <c r="L11" s="8" t="s">
        <v>51</v>
      </c>
    </row>
    <row r="12" spans="1:12" ht="31.9" customHeight="1" thickBot="1" x14ac:dyDescent="0.25">
      <c r="A12" s="113"/>
      <c r="B12" s="9" t="s">
        <v>22</v>
      </c>
      <c r="C12" s="37" t="s">
        <v>23</v>
      </c>
      <c r="D12" s="34"/>
      <c r="E12" s="2"/>
      <c r="F12" s="9" t="str">
        <f>CONCATENATE("$", K12, " ", L12)</f>
        <v>$0.04 per CFM</v>
      </c>
      <c r="G12" s="10">
        <f>E12*0.04</f>
        <v>0</v>
      </c>
      <c r="K12" s="4">
        <v>0.04</v>
      </c>
      <c r="L12" s="8" t="s">
        <v>51</v>
      </c>
    </row>
    <row r="13" spans="1:12" s="26" customFormat="1" ht="21.75" customHeight="1" thickBot="1" x14ac:dyDescent="0.25">
      <c r="A13" s="103"/>
      <c r="B13" s="103"/>
      <c r="C13" s="103"/>
      <c r="D13" s="103"/>
      <c r="E13" s="103"/>
      <c r="F13" s="103"/>
      <c r="G13" s="103"/>
    </row>
    <row r="14" spans="1:12" s="8" customFormat="1" ht="40.5" customHeight="1" thickBot="1" x14ac:dyDescent="0.25">
      <c r="A14" s="114" t="s">
        <v>24</v>
      </c>
      <c r="B14" s="114"/>
      <c r="C14" s="31" t="s">
        <v>13</v>
      </c>
      <c r="D14" s="31" t="s">
        <v>14</v>
      </c>
      <c r="E14" s="55" t="s">
        <v>54</v>
      </c>
      <c r="F14" s="32" t="s">
        <v>0</v>
      </c>
      <c r="G14" s="32" t="s">
        <v>1</v>
      </c>
    </row>
    <row r="15" spans="1:12" s="26" customFormat="1" ht="36" customHeight="1" x14ac:dyDescent="0.2">
      <c r="A15" s="112" t="s">
        <v>40</v>
      </c>
      <c r="B15" s="115" t="s">
        <v>56</v>
      </c>
      <c r="C15" s="115" t="s">
        <v>23</v>
      </c>
      <c r="D15" s="117"/>
      <c r="E15" s="128"/>
      <c r="F15" s="115" t="s">
        <v>90</v>
      </c>
      <c r="G15" s="121">
        <f>E15*47</f>
        <v>0</v>
      </c>
      <c r="K15" s="26">
        <v>47</v>
      </c>
      <c r="L15" s="8" t="s">
        <v>55</v>
      </c>
    </row>
    <row r="16" spans="1:12" s="26" customFormat="1" ht="36" customHeight="1" thickBot="1" x14ac:dyDescent="0.25">
      <c r="A16" s="113"/>
      <c r="B16" s="116"/>
      <c r="C16" s="116"/>
      <c r="D16" s="118"/>
      <c r="E16" s="129"/>
      <c r="F16" s="116"/>
      <c r="G16" s="122"/>
      <c r="K16" s="26">
        <v>59</v>
      </c>
      <c r="L16" s="8" t="s">
        <v>55</v>
      </c>
    </row>
    <row r="17" spans="1:12" s="26" customFormat="1" ht="21.75" customHeight="1" x14ac:dyDescent="0.2">
      <c r="A17" s="111"/>
      <c r="B17" s="111"/>
      <c r="C17" s="111"/>
      <c r="D17" s="111"/>
      <c r="E17" s="111"/>
      <c r="F17" s="111"/>
      <c r="G17" s="111"/>
    </row>
    <row r="18" spans="1:12" ht="60" customHeight="1" x14ac:dyDescent="0.2">
      <c r="A18" s="11"/>
      <c r="B18" s="28"/>
      <c r="C18" s="12"/>
      <c r="D18" s="12"/>
      <c r="E18" s="12"/>
      <c r="F18" s="12"/>
      <c r="G18" s="13"/>
    </row>
    <row r="19" spans="1:12" ht="32.25" customHeight="1" thickBot="1" x14ac:dyDescent="0.25">
      <c r="A19" s="54" t="str">
        <f>A2</f>
        <v>Version 7.0 - Retrofit Program - Services &amp; Hospitality Eligible Measures Worksheet - April 1, 2019</v>
      </c>
      <c r="B19" s="36"/>
      <c r="C19" s="16"/>
      <c r="D19" s="16"/>
      <c r="E19" s="16"/>
      <c r="F19" s="16"/>
      <c r="G19" s="16"/>
    </row>
    <row r="20" spans="1:12" ht="26.25" customHeight="1" thickBot="1" x14ac:dyDescent="0.25">
      <c r="A20" s="107" t="s">
        <v>59</v>
      </c>
      <c r="B20" s="107"/>
      <c r="C20" s="107"/>
      <c r="D20" s="107"/>
      <c r="E20" s="107"/>
      <c r="F20" s="107"/>
      <c r="G20" s="107"/>
    </row>
    <row r="21" spans="1:12" ht="21.75" customHeight="1" thickBot="1" x14ac:dyDescent="0.25">
      <c r="A21" s="6"/>
      <c r="B21" s="30"/>
      <c r="C21" s="6"/>
      <c r="D21" s="6"/>
      <c r="E21" s="6"/>
      <c r="F21" s="6"/>
      <c r="G21" s="6"/>
    </row>
    <row r="22" spans="1:12" s="8" customFormat="1" ht="40.5" customHeight="1" thickBot="1" x14ac:dyDescent="0.25">
      <c r="A22" s="114" t="s">
        <v>26</v>
      </c>
      <c r="B22" s="106"/>
      <c r="C22" s="22" t="s">
        <v>13</v>
      </c>
      <c r="D22" s="22" t="s">
        <v>14</v>
      </c>
      <c r="E22" s="7" t="s">
        <v>2</v>
      </c>
      <c r="F22" s="7" t="s">
        <v>0</v>
      </c>
      <c r="G22" s="7" t="s">
        <v>1</v>
      </c>
    </row>
    <row r="23" spans="1:12" s="8" customFormat="1" ht="38.25" customHeight="1" thickBot="1" x14ac:dyDescent="0.25">
      <c r="A23" s="43"/>
      <c r="B23" s="42" t="s">
        <v>27</v>
      </c>
      <c r="C23" s="53" t="s">
        <v>35</v>
      </c>
      <c r="D23" s="1"/>
      <c r="E23" s="1"/>
      <c r="F23" s="37" t="s">
        <v>91</v>
      </c>
      <c r="G23" s="33">
        <f>E23*49</f>
        <v>0</v>
      </c>
      <c r="K23" s="8">
        <v>49</v>
      </c>
      <c r="L23" s="8" t="s">
        <v>36</v>
      </c>
    </row>
    <row r="24" spans="1:12" s="8" customFormat="1" ht="38.25" customHeight="1" thickBot="1" x14ac:dyDescent="0.25">
      <c r="A24" s="44"/>
      <c r="B24" s="42" t="s">
        <v>28</v>
      </c>
      <c r="C24" s="53" t="s">
        <v>35</v>
      </c>
      <c r="D24" s="1"/>
      <c r="E24" s="1"/>
      <c r="F24" s="37" t="s">
        <v>57</v>
      </c>
      <c r="G24" s="33">
        <f>E24*120</f>
        <v>0</v>
      </c>
      <c r="K24" s="8">
        <v>120</v>
      </c>
      <c r="L24" s="8" t="s">
        <v>36</v>
      </c>
    </row>
    <row r="25" spans="1:12" s="8" customFormat="1" ht="38.25" customHeight="1" thickBot="1" x14ac:dyDescent="0.25">
      <c r="A25" s="41" t="s">
        <v>42</v>
      </c>
      <c r="B25" s="42" t="s">
        <v>29</v>
      </c>
      <c r="C25" s="53" t="s">
        <v>35</v>
      </c>
      <c r="D25" s="1"/>
      <c r="E25" s="1"/>
      <c r="F25" s="37" t="s">
        <v>92</v>
      </c>
      <c r="G25" s="33">
        <f>E25*88</f>
        <v>0</v>
      </c>
      <c r="K25" s="8">
        <v>88</v>
      </c>
      <c r="L25" s="8" t="s">
        <v>36</v>
      </c>
    </row>
    <row r="26" spans="1:12" s="8" customFormat="1" ht="38.25" customHeight="1" thickBot="1" x14ac:dyDescent="0.25">
      <c r="A26" s="45" t="s">
        <v>43</v>
      </c>
      <c r="B26" s="42" t="s">
        <v>30</v>
      </c>
      <c r="C26" s="53" t="s">
        <v>35</v>
      </c>
      <c r="D26" s="1"/>
      <c r="E26" s="1"/>
      <c r="F26" s="37" t="s">
        <v>93</v>
      </c>
      <c r="G26" s="33">
        <f>E26*188</f>
        <v>0</v>
      </c>
      <c r="K26" s="8">
        <v>188</v>
      </c>
      <c r="L26" s="8" t="s">
        <v>36</v>
      </c>
    </row>
    <row r="27" spans="1:12" ht="38.25" customHeight="1" thickBot="1" x14ac:dyDescent="0.25">
      <c r="A27" s="39"/>
      <c r="B27" s="42" t="s">
        <v>31</v>
      </c>
      <c r="C27" s="53" t="s">
        <v>35</v>
      </c>
      <c r="D27" s="1"/>
      <c r="E27" s="3"/>
      <c r="F27" s="37" t="s">
        <v>94</v>
      </c>
      <c r="G27" s="33">
        <f>E27*112</f>
        <v>0</v>
      </c>
      <c r="K27" s="4">
        <v>112</v>
      </c>
      <c r="L27" s="8" t="s">
        <v>36</v>
      </c>
    </row>
    <row r="28" spans="1:12" ht="38.25" customHeight="1" thickBot="1" x14ac:dyDescent="0.25">
      <c r="A28" s="46"/>
      <c r="B28" s="42" t="s">
        <v>32</v>
      </c>
      <c r="C28" s="53" t="s">
        <v>35</v>
      </c>
      <c r="D28" s="34"/>
      <c r="E28" s="2"/>
      <c r="F28" s="37" t="s">
        <v>95</v>
      </c>
      <c r="G28" s="33">
        <f>E28*141</f>
        <v>0</v>
      </c>
      <c r="K28" s="4">
        <v>141</v>
      </c>
      <c r="L28" s="8" t="s">
        <v>36</v>
      </c>
    </row>
    <row r="29" spans="1:12" ht="38.25" customHeight="1" thickBot="1" x14ac:dyDescent="0.25">
      <c r="A29" s="39"/>
      <c r="B29" s="42" t="s">
        <v>33</v>
      </c>
      <c r="C29" s="53" t="s">
        <v>35</v>
      </c>
      <c r="D29" s="34"/>
      <c r="E29" s="2"/>
      <c r="F29" s="37" t="s">
        <v>96</v>
      </c>
      <c r="G29" s="33">
        <f>E29*19</f>
        <v>0</v>
      </c>
      <c r="K29" s="4">
        <v>19</v>
      </c>
      <c r="L29" s="8" t="s">
        <v>36</v>
      </c>
    </row>
    <row r="30" spans="1:12" ht="38.25" customHeight="1" thickBot="1" x14ac:dyDescent="0.25">
      <c r="A30" s="40"/>
      <c r="B30" s="42" t="s">
        <v>34</v>
      </c>
      <c r="C30" s="53" t="s">
        <v>35</v>
      </c>
      <c r="D30" s="34"/>
      <c r="E30" s="2"/>
      <c r="F30" s="37" t="s">
        <v>97</v>
      </c>
      <c r="G30" s="33">
        <f>E30*34</f>
        <v>0</v>
      </c>
      <c r="K30" s="4">
        <v>34</v>
      </c>
      <c r="L30" s="8" t="s">
        <v>36</v>
      </c>
    </row>
    <row r="31" spans="1:12" s="26" customFormat="1" ht="38.25" customHeight="1" thickBot="1" x14ac:dyDescent="0.25">
      <c r="A31" s="59"/>
      <c r="B31" s="14"/>
      <c r="C31" s="60"/>
      <c r="D31" s="61"/>
      <c r="E31" s="62"/>
      <c r="F31" s="14"/>
      <c r="G31" s="63"/>
      <c r="L31" s="8"/>
    </row>
    <row r="32" spans="1:12" s="26" customFormat="1" ht="38.25" customHeight="1" thickBot="1" x14ac:dyDescent="0.25">
      <c r="A32" s="126" t="s">
        <v>60</v>
      </c>
      <c r="B32" s="126"/>
      <c r="C32" s="67" t="s">
        <v>13</v>
      </c>
      <c r="D32" s="67" t="s">
        <v>14</v>
      </c>
      <c r="E32" s="67" t="s">
        <v>2</v>
      </c>
      <c r="F32" s="67" t="s">
        <v>0</v>
      </c>
      <c r="G32" s="67" t="s">
        <v>1</v>
      </c>
      <c r="L32" s="8"/>
    </row>
    <row r="33" spans="1:7" s="26" customFormat="1" ht="27.95" customHeight="1" thickBot="1" x14ac:dyDescent="0.25">
      <c r="A33" s="70"/>
      <c r="B33" s="68" t="s">
        <v>61</v>
      </c>
      <c r="C33" s="68" t="s">
        <v>62</v>
      </c>
      <c r="D33" s="75" t="s">
        <v>63</v>
      </c>
      <c r="E33" s="66"/>
      <c r="F33" s="37" t="s">
        <v>64</v>
      </c>
      <c r="G33" s="33">
        <f>200*E33</f>
        <v>0</v>
      </c>
    </row>
    <row r="34" spans="1:7" s="26" customFormat="1" ht="27.95" customHeight="1" thickBot="1" x14ac:dyDescent="0.25">
      <c r="A34" s="92" t="s">
        <v>65</v>
      </c>
      <c r="B34" s="68" t="s">
        <v>66</v>
      </c>
      <c r="C34" s="68" t="s">
        <v>62</v>
      </c>
      <c r="D34" s="75"/>
      <c r="E34" s="66"/>
      <c r="F34" s="37" t="s">
        <v>67</v>
      </c>
      <c r="G34" s="33">
        <f>425*E34</f>
        <v>0</v>
      </c>
    </row>
    <row r="35" spans="1:7" s="26" customFormat="1" ht="27.95" customHeight="1" thickBot="1" x14ac:dyDescent="0.25">
      <c r="A35" s="92"/>
      <c r="B35" s="68" t="s">
        <v>68</v>
      </c>
      <c r="C35" s="68" t="s">
        <v>62</v>
      </c>
      <c r="D35" s="75"/>
      <c r="E35" s="66"/>
      <c r="F35" s="37" t="s">
        <v>99</v>
      </c>
      <c r="G35" s="33">
        <f>672*E35</f>
        <v>0</v>
      </c>
    </row>
    <row r="36" spans="1:7" s="26" customFormat="1" ht="27.95" customHeight="1" thickBot="1" x14ac:dyDescent="0.25">
      <c r="A36" s="73" t="s">
        <v>69</v>
      </c>
      <c r="B36" s="68" t="s">
        <v>70</v>
      </c>
      <c r="C36" s="68" t="s">
        <v>62</v>
      </c>
      <c r="D36" s="75"/>
      <c r="E36" s="66"/>
      <c r="F36" s="37" t="s">
        <v>71</v>
      </c>
      <c r="G36" s="33">
        <f>55*E36</f>
        <v>0</v>
      </c>
    </row>
    <row r="37" spans="1:7" s="26" customFormat="1" ht="27.95" customHeight="1" thickBot="1" x14ac:dyDescent="0.25">
      <c r="A37" s="71"/>
      <c r="B37" s="68" t="s">
        <v>72</v>
      </c>
      <c r="C37" s="68" t="s">
        <v>62</v>
      </c>
      <c r="D37" s="75"/>
      <c r="E37" s="66"/>
      <c r="F37" s="37" t="s">
        <v>100</v>
      </c>
      <c r="G37" s="33">
        <f>87*E37</f>
        <v>0</v>
      </c>
    </row>
    <row r="38" spans="1:7" s="26" customFormat="1" ht="27.95" customHeight="1" thickBot="1" x14ac:dyDescent="0.25">
      <c r="A38" s="71"/>
      <c r="B38" s="68" t="s">
        <v>73</v>
      </c>
      <c r="C38" s="68" t="s">
        <v>62</v>
      </c>
      <c r="D38" s="69"/>
      <c r="E38" s="66"/>
      <c r="F38" s="37" t="s">
        <v>101</v>
      </c>
      <c r="G38" s="33">
        <f>191*E38</f>
        <v>0</v>
      </c>
    </row>
    <row r="39" spans="1:7" s="26" customFormat="1" ht="27.95" customHeight="1" thickBot="1" x14ac:dyDescent="0.25">
      <c r="A39" s="71"/>
      <c r="B39" s="68" t="s">
        <v>74</v>
      </c>
      <c r="C39" s="68" t="s">
        <v>62</v>
      </c>
      <c r="D39" s="69"/>
      <c r="E39" s="66"/>
      <c r="F39" s="37" t="s">
        <v>102</v>
      </c>
      <c r="G39" s="33">
        <f>344*E39</f>
        <v>0</v>
      </c>
    </row>
    <row r="40" spans="1:7" s="26" customFormat="1" ht="22.5" customHeight="1" thickBot="1" x14ac:dyDescent="0.25">
      <c r="A40" s="127"/>
      <c r="B40" s="127"/>
      <c r="C40" s="127"/>
      <c r="D40" s="127"/>
      <c r="E40" s="127"/>
      <c r="F40" s="127"/>
      <c r="G40" s="127"/>
    </row>
    <row r="41" spans="1:7" s="26" customFormat="1" ht="33.75" customHeight="1" thickBot="1" x14ac:dyDescent="0.25">
      <c r="A41" s="126" t="s">
        <v>75</v>
      </c>
      <c r="B41" s="126"/>
      <c r="C41" s="67" t="s">
        <v>13</v>
      </c>
      <c r="D41" s="67" t="s">
        <v>14</v>
      </c>
      <c r="E41" s="67" t="s">
        <v>2</v>
      </c>
      <c r="F41" s="67" t="s">
        <v>0</v>
      </c>
      <c r="G41" s="67" t="s">
        <v>1</v>
      </c>
    </row>
    <row r="42" spans="1:7" s="26" customFormat="1" ht="27.95" customHeight="1" thickBot="1" x14ac:dyDescent="0.25">
      <c r="A42" s="70"/>
      <c r="B42" s="68" t="s">
        <v>76</v>
      </c>
      <c r="C42" s="68" t="s">
        <v>77</v>
      </c>
      <c r="D42" s="74"/>
      <c r="E42" s="66"/>
      <c r="F42" s="37" t="s">
        <v>103</v>
      </c>
      <c r="G42" s="33">
        <f>72*E42</f>
        <v>0</v>
      </c>
    </row>
    <row r="43" spans="1:7" s="26" customFormat="1" ht="27.95" customHeight="1" thickBot="1" x14ac:dyDescent="0.25">
      <c r="A43" s="92" t="s">
        <v>65</v>
      </c>
      <c r="B43" s="68" t="s">
        <v>61</v>
      </c>
      <c r="C43" s="68" t="s">
        <v>77</v>
      </c>
      <c r="D43" s="74"/>
      <c r="E43" s="66"/>
      <c r="F43" s="37" t="s">
        <v>104</v>
      </c>
      <c r="G43" s="33">
        <f>68*E43</f>
        <v>0</v>
      </c>
    </row>
    <row r="44" spans="1:7" s="26" customFormat="1" ht="27.95" customHeight="1" thickBot="1" x14ac:dyDescent="0.25">
      <c r="A44" s="92"/>
      <c r="B44" s="68" t="s">
        <v>66</v>
      </c>
      <c r="C44" s="68" t="s">
        <v>77</v>
      </c>
      <c r="D44" s="74"/>
      <c r="E44" s="66"/>
      <c r="F44" s="37" t="s">
        <v>78</v>
      </c>
      <c r="G44" s="33">
        <f>75*E44</f>
        <v>0</v>
      </c>
    </row>
    <row r="45" spans="1:7" s="26" customFormat="1" ht="27.95" customHeight="1" thickBot="1" x14ac:dyDescent="0.25">
      <c r="A45" s="73" t="s">
        <v>69</v>
      </c>
      <c r="B45" s="68" t="s">
        <v>68</v>
      </c>
      <c r="C45" s="68" t="s">
        <v>77</v>
      </c>
      <c r="D45" s="74"/>
      <c r="E45" s="66"/>
      <c r="F45" s="37" t="s">
        <v>105</v>
      </c>
      <c r="G45" s="33">
        <f>92*E45</f>
        <v>0</v>
      </c>
    </row>
    <row r="46" spans="1:7" s="26" customFormat="1" ht="27.95" customHeight="1" thickBot="1" x14ac:dyDescent="0.25">
      <c r="A46" s="71"/>
      <c r="B46" s="68" t="s">
        <v>70</v>
      </c>
      <c r="C46" s="68" t="s">
        <v>77</v>
      </c>
      <c r="D46" s="74"/>
      <c r="E46" s="66"/>
      <c r="F46" s="37" t="s">
        <v>106</v>
      </c>
      <c r="G46" s="33">
        <f>26*E46</f>
        <v>0</v>
      </c>
    </row>
    <row r="47" spans="1:7" s="26" customFormat="1" ht="27.95" customHeight="1" thickBot="1" x14ac:dyDescent="0.25">
      <c r="A47" s="71"/>
      <c r="B47" s="68" t="s">
        <v>72</v>
      </c>
      <c r="C47" s="68" t="s">
        <v>77</v>
      </c>
      <c r="D47" s="74"/>
      <c r="E47" s="66"/>
      <c r="F47" s="37" t="s">
        <v>107</v>
      </c>
      <c r="G47" s="33">
        <f>43*E47</f>
        <v>0</v>
      </c>
    </row>
    <row r="48" spans="1:7" s="26" customFormat="1" ht="27.95" customHeight="1" thickBot="1" x14ac:dyDescent="0.25">
      <c r="A48" s="71"/>
      <c r="B48" s="68" t="s">
        <v>73</v>
      </c>
      <c r="C48" s="68" t="s">
        <v>77</v>
      </c>
      <c r="D48" s="69"/>
      <c r="E48" s="66"/>
      <c r="F48" s="37" t="s">
        <v>108</v>
      </c>
      <c r="G48" s="33">
        <f>82*E48</f>
        <v>0</v>
      </c>
    </row>
    <row r="49" spans="1:12" s="26" customFormat="1" ht="27.95" customHeight="1" thickBot="1" x14ac:dyDescent="0.25">
      <c r="A49" s="72"/>
      <c r="B49" s="68" t="s">
        <v>74</v>
      </c>
      <c r="C49" s="68" t="s">
        <v>77</v>
      </c>
      <c r="D49" s="69"/>
      <c r="E49" s="66"/>
      <c r="F49" s="37" t="s">
        <v>109</v>
      </c>
      <c r="G49" s="33">
        <f>121*E49</f>
        <v>0</v>
      </c>
    </row>
    <row r="50" spans="1:12" s="26" customFormat="1" ht="22.5" customHeight="1" x14ac:dyDescent="0.2">
      <c r="A50" s="64"/>
      <c r="B50" s="65"/>
      <c r="C50" s="64"/>
      <c r="D50" s="64"/>
      <c r="E50" s="64"/>
      <c r="F50" s="64"/>
      <c r="G50" s="64"/>
    </row>
    <row r="51" spans="1:12" s="26" customFormat="1" ht="22.5" customHeight="1" x14ac:dyDescent="0.2">
      <c r="A51" s="64"/>
      <c r="B51" s="65"/>
      <c r="C51" s="64"/>
      <c r="D51" s="64"/>
      <c r="E51" s="64"/>
      <c r="F51" s="64"/>
      <c r="G51" s="64"/>
    </row>
    <row r="52" spans="1:12" s="26" customFormat="1" ht="22.5" customHeight="1" x14ac:dyDescent="0.2">
      <c r="A52" s="64"/>
      <c r="B52" s="65"/>
      <c r="C52" s="64"/>
      <c r="D52" s="64"/>
      <c r="E52" s="64"/>
      <c r="F52" s="64"/>
      <c r="G52" s="64"/>
    </row>
    <row r="53" spans="1:12" s="26" customFormat="1" ht="59.25" customHeight="1" x14ac:dyDescent="0.2">
      <c r="A53" s="11"/>
      <c r="B53" s="28"/>
      <c r="C53" s="28"/>
      <c r="D53" s="28"/>
      <c r="E53" s="28"/>
      <c r="F53" s="28"/>
      <c r="G53" s="13"/>
    </row>
    <row r="54" spans="1:12" s="26" customFormat="1" ht="22.5" customHeight="1" x14ac:dyDescent="0.2">
      <c r="A54" s="54" t="str">
        <f>A2</f>
        <v>Version 7.0 - Retrofit Program - Services &amp; Hospitality Eligible Measures Worksheet - April 1, 2019</v>
      </c>
      <c r="B54" s="36"/>
      <c r="C54" s="16"/>
      <c r="D54" s="16"/>
      <c r="E54" s="16"/>
      <c r="F54" s="16"/>
      <c r="G54" s="16"/>
    </row>
    <row r="55" spans="1:12" s="26" customFormat="1" ht="22.5" customHeight="1" thickBot="1" x14ac:dyDescent="0.25">
      <c r="A55" s="64"/>
      <c r="B55" s="65"/>
      <c r="C55" s="64"/>
      <c r="D55" s="64"/>
      <c r="E55" s="64"/>
      <c r="F55" s="64"/>
      <c r="G55" s="64"/>
    </row>
    <row r="56" spans="1:12" s="26" customFormat="1" ht="41.25" customHeight="1" thickBot="1" x14ac:dyDescent="0.25">
      <c r="A56" s="93" t="s">
        <v>79</v>
      </c>
      <c r="B56" s="93"/>
      <c r="C56" s="83" t="s">
        <v>13</v>
      </c>
      <c r="D56" s="83" t="s">
        <v>14</v>
      </c>
      <c r="E56" s="79" t="s">
        <v>2</v>
      </c>
      <c r="F56" s="79" t="s">
        <v>0</v>
      </c>
      <c r="G56" s="79" t="s">
        <v>1</v>
      </c>
      <c r="H56" s="80"/>
      <c r="I56" s="80"/>
      <c r="J56" s="80"/>
      <c r="K56" s="80"/>
      <c r="L56" s="80"/>
    </row>
    <row r="57" spans="1:12" s="26" customFormat="1" ht="57.75" customHeight="1" thickBot="1" x14ac:dyDescent="0.25">
      <c r="A57" s="89" t="s">
        <v>80</v>
      </c>
      <c r="B57" s="81" t="s">
        <v>81</v>
      </c>
      <c r="C57" s="81" t="s">
        <v>82</v>
      </c>
      <c r="D57" s="88"/>
      <c r="E57" s="77"/>
      <c r="F57" s="37" t="s">
        <v>83</v>
      </c>
      <c r="G57" s="33">
        <f>55*E57</f>
        <v>0</v>
      </c>
      <c r="H57" s="80"/>
      <c r="I57" s="80"/>
      <c r="J57" s="80"/>
      <c r="K57" s="80">
        <v>94</v>
      </c>
      <c r="L57" s="80" t="s">
        <v>84</v>
      </c>
    </row>
    <row r="58" spans="1:12" s="26" customFormat="1" ht="22.5" customHeight="1" thickBot="1" x14ac:dyDescent="0.25">
      <c r="A58" s="84"/>
      <c r="B58" s="82"/>
      <c r="C58" s="85"/>
      <c r="D58" s="85"/>
      <c r="E58" s="86"/>
      <c r="F58" s="82"/>
      <c r="G58" s="87"/>
      <c r="H58" s="78"/>
      <c r="I58" s="78"/>
      <c r="J58" s="78"/>
      <c r="K58" s="78"/>
      <c r="L58" s="78"/>
    </row>
    <row r="59" spans="1:12" s="26" customFormat="1" ht="36" customHeight="1" thickBot="1" x14ac:dyDescent="0.25">
      <c r="A59" s="93" t="s">
        <v>85</v>
      </c>
      <c r="B59" s="93"/>
      <c r="C59" s="83" t="s">
        <v>13</v>
      </c>
      <c r="D59" s="83" t="s">
        <v>14</v>
      </c>
      <c r="E59" s="79" t="s">
        <v>2</v>
      </c>
      <c r="F59" s="79" t="s">
        <v>0</v>
      </c>
      <c r="G59" s="79" t="s">
        <v>1</v>
      </c>
      <c r="H59" s="76"/>
      <c r="I59" s="76"/>
      <c r="J59" s="76"/>
      <c r="K59" s="76"/>
      <c r="L59" s="76"/>
    </row>
    <row r="60" spans="1:12" s="26" customFormat="1" ht="54" customHeight="1" thickBot="1" x14ac:dyDescent="0.25">
      <c r="A60" s="89" t="s">
        <v>86</v>
      </c>
      <c r="B60" s="81" t="s">
        <v>81</v>
      </c>
      <c r="C60" s="81" t="s">
        <v>82</v>
      </c>
      <c r="D60" s="88"/>
      <c r="E60" s="77"/>
      <c r="F60" s="37" t="s">
        <v>87</v>
      </c>
      <c r="G60" s="33">
        <f>65*E60</f>
        <v>0</v>
      </c>
      <c r="H60" s="80"/>
      <c r="I60" s="80"/>
      <c r="J60" s="80"/>
      <c r="K60" s="80">
        <v>113</v>
      </c>
      <c r="L60" s="80" t="s">
        <v>84</v>
      </c>
    </row>
    <row r="61" spans="1:12" s="26" customFormat="1" ht="22.5" customHeight="1" thickBot="1" x14ac:dyDescent="0.25">
      <c r="A61" s="84"/>
      <c r="B61" s="82"/>
      <c r="C61" s="85"/>
      <c r="D61" s="85"/>
      <c r="E61" s="86"/>
      <c r="F61" s="82"/>
      <c r="G61" s="87"/>
      <c r="H61" s="80"/>
      <c r="I61" s="80"/>
      <c r="J61" s="80"/>
      <c r="K61" s="80"/>
      <c r="L61" s="80"/>
    </row>
    <row r="62" spans="1:12" ht="41.25" customHeight="1" thickBot="1" x14ac:dyDescent="0.25">
      <c r="A62" s="123" t="s">
        <v>25</v>
      </c>
      <c r="B62" s="124"/>
      <c r="C62" s="124"/>
      <c r="D62" s="124"/>
      <c r="E62" s="124"/>
      <c r="F62" s="124"/>
      <c r="G62" s="125"/>
      <c r="K62" s="4">
        <v>143</v>
      </c>
      <c r="L62" s="8" t="s">
        <v>38</v>
      </c>
    </row>
    <row r="63" spans="1:12" s="26" customFormat="1" ht="24.75" customHeight="1" thickBot="1" x14ac:dyDescent="0.25">
      <c r="A63" s="57"/>
      <c r="B63" s="57"/>
      <c r="C63" s="57"/>
      <c r="D63" s="57"/>
      <c r="E63" s="57"/>
      <c r="F63" s="57"/>
      <c r="G63" s="57"/>
      <c r="K63" s="26">
        <v>180</v>
      </c>
      <c r="L63" s="8" t="s">
        <v>38</v>
      </c>
    </row>
    <row r="64" spans="1:12" ht="30" customHeight="1" thickBot="1" x14ac:dyDescent="0.25">
      <c r="A64" s="95" t="s">
        <v>37</v>
      </c>
      <c r="B64" s="97"/>
      <c r="C64" s="58" t="s">
        <v>13</v>
      </c>
      <c r="D64" s="58" t="s">
        <v>14</v>
      </c>
      <c r="E64" s="56" t="s">
        <v>2</v>
      </c>
      <c r="F64" s="56" t="s">
        <v>0</v>
      </c>
      <c r="G64" s="56" t="s">
        <v>1</v>
      </c>
    </row>
    <row r="65" spans="1:7" ht="27.75" customHeight="1" x14ac:dyDescent="0.2">
      <c r="A65" s="112" t="s">
        <v>45</v>
      </c>
      <c r="B65" s="115" t="s">
        <v>58</v>
      </c>
      <c r="C65" s="115" t="s">
        <v>44</v>
      </c>
      <c r="D65" s="117"/>
      <c r="E65" s="119"/>
      <c r="F65" s="115" t="s">
        <v>98</v>
      </c>
      <c r="G65" s="121">
        <f>E65*143</f>
        <v>0</v>
      </c>
    </row>
    <row r="66" spans="1:7" ht="30.75" customHeight="1" thickBot="1" x14ac:dyDescent="0.25">
      <c r="A66" s="113"/>
      <c r="B66" s="116"/>
      <c r="C66" s="116"/>
      <c r="D66" s="118"/>
      <c r="E66" s="120"/>
      <c r="F66" s="116"/>
      <c r="G66" s="122"/>
    </row>
    <row r="67" spans="1:7" ht="37.5" customHeight="1" thickBot="1" x14ac:dyDescent="0.25">
      <c r="A67" s="94" t="s">
        <v>46</v>
      </c>
      <c r="B67" s="94"/>
      <c r="C67" s="94"/>
      <c r="D67" s="94"/>
      <c r="E67" s="94"/>
      <c r="F67" s="94"/>
      <c r="G67" s="94"/>
    </row>
    <row r="68" spans="1:7" ht="37.5" customHeight="1" thickBot="1" x14ac:dyDescent="0.25">
      <c r="A68" s="47"/>
      <c r="B68" s="48"/>
      <c r="C68" s="95" t="s">
        <v>47</v>
      </c>
      <c r="D68" s="96"/>
      <c r="E68" s="96"/>
      <c r="F68" s="97"/>
      <c r="G68" s="49">
        <f>SUM(G7:G8,G11:G12,G15:G16,G23:G30,G33:G39,G42:G49,G57:G61,G65:G66)</f>
        <v>0</v>
      </c>
    </row>
    <row r="69" spans="1:7" ht="37.5" customHeight="1" x14ac:dyDescent="0.2">
      <c r="A69" s="98"/>
      <c r="B69" s="98"/>
      <c r="C69" s="98"/>
      <c r="D69" s="98"/>
      <c r="E69" s="98"/>
      <c r="F69" s="98"/>
      <c r="G69" s="98"/>
    </row>
    <row r="70" spans="1:7" ht="37.5" customHeight="1" x14ac:dyDescent="0.2">
      <c r="A70" s="50" t="s">
        <v>48</v>
      </c>
      <c r="B70" s="99"/>
      <c r="C70" s="99"/>
      <c r="D70" s="100"/>
      <c r="E70" s="100"/>
      <c r="F70" s="100"/>
      <c r="G70" s="100"/>
    </row>
    <row r="71" spans="1:7" x14ac:dyDescent="0.2">
      <c r="A71" s="50" t="s">
        <v>49</v>
      </c>
      <c r="B71" s="101"/>
      <c r="C71" s="101"/>
      <c r="D71" s="100"/>
      <c r="E71" s="100"/>
      <c r="F71" s="100"/>
      <c r="G71" s="100"/>
    </row>
    <row r="72" spans="1:7" ht="12.75" hidden="1" customHeight="1" x14ac:dyDescent="0.2">
      <c r="A72" s="50" t="s">
        <v>50</v>
      </c>
      <c r="B72" s="102"/>
      <c r="C72" s="102"/>
      <c r="D72" s="100"/>
      <c r="E72" s="100"/>
      <c r="F72" s="100"/>
      <c r="G72" s="100"/>
    </row>
    <row r="73" spans="1:7" ht="12.75" hidden="1" customHeight="1" x14ac:dyDescent="0.2">
      <c r="A73" s="51"/>
      <c r="B73" s="102"/>
      <c r="C73" s="102"/>
      <c r="D73" s="100"/>
      <c r="E73" s="100"/>
      <c r="F73" s="100"/>
      <c r="G73" s="100"/>
    </row>
    <row r="74" spans="1:7" ht="12.75" hidden="1" customHeight="1" x14ac:dyDescent="0.2">
      <c r="A74" s="26"/>
      <c r="B74" s="52"/>
      <c r="C74" s="26"/>
      <c r="D74" s="100"/>
      <c r="E74" s="100"/>
      <c r="F74" s="100"/>
      <c r="G74" s="100"/>
    </row>
    <row r="75" spans="1:7" ht="12.75" hidden="1" customHeight="1" x14ac:dyDescent="0.2">
      <c r="A75" s="26"/>
      <c r="C75" s="26"/>
      <c r="D75" s="26"/>
      <c r="E75" s="26"/>
      <c r="F75" s="26"/>
      <c r="G75" s="26"/>
    </row>
    <row r="76" spans="1:7" ht="12.75" hidden="1" customHeight="1" x14ac:dyDescent="0.2">
      <c r="A76" s="26"/>
      <c r="C76" s="26"/>
      <c r="D76" s="26"/>
      <c r="E76" s="26"/>
      <c r="F76" s="26"/>
      <c r="G76" s="26"/>
    </row>
    <row r="77" spans="1:7" hidden="1" x14ac:dyDescent="0.2">
      <c r="A77" s="26"/>
      <c r="C77" s="26"/>
      <c r="D77" s="26"/>
      <c r="E77" s="26"/>
      <c r="F77" s="26"/>
      <c r="G77" s="26"/>
    </row>
    <row r="78" spans="1:7" hidden="1" x14ac:dyDescent="0.2">
      <c r="A78" s="26"/>
      <c r="C78" s="26"/>
      <c r="D78" s="26"/>
      <c r="E78" s="26"/>
      <c r="F78" s="26"/>
      <c r="G78" s="26"/>
    </row>
    <row r="316" x14ac:dyDescent="0.2"/>
    <row r="317" x14ac:dyDescent="0.2"/>
    <row r="318" x14ac:dyDescent="0.2"/>
    <row r="319" x14ac:dyDescent="0.2"/>
    <row r="320" x14ac:dyDescent="0.2"/>
    <row r="324" x14ac:dyDescent="0.2"/>
    <row r="325" x14ac:dyDescent="0.2"/>
    <row r="326" x14ac:dyDescent="0.2"/>
    <row r="327" x14ac:dyDescent="0.2"/>
    <row r="328" x14ac:dyDescent="0.2"/>
    <row r="329" x14ac:dyDescent="0.2"/>
    <row r="330" x14ac:dyDescent="0.2"/>
    <row r="331" x14ac:dyDescent="0.2"/>
    <row r="332" x14ac:dyDescent="0.2"/>
  </sheetData>
  <sheetProtection algorithmName="SHA-512" hashValue="QzFVmixNJ6YZfunuqApUDXCKVadOkvGGzln16FTuaE9iEWg/Y3EcC69EIaHUjJdav6J4aua0WeupgP/UHVw8Qw==" saltValue="S1VZOCn1lyMocn00PiyHnQ==" spinCount="100000" sheet="1" objects="1" scenarios="1"/>
  <mergeCells count="44">
    <mergeCell ref="A11:A12"/>
    <mergeCell ref="A13:G13"/>
    <mergeCell ref="A14:B14"/>
    <mergeCell ref="A15:A16"/>
    <mergeCell ref="A10:B10"/>
    <mergeCell ref="B15:B16"/>
    <mergeCell ref="C15:C16"/>
    <mergeCell ref="D15:D16"/>
    <mergeCell ref="E15:E16"/>
    <mergeCell ref="F15:F16"/>
    <mergeCell ref="G15:G16"/>
    <mergeCell ref="A17:G17"/>
    <mergeCell ref="A65:A66"/>
    <mergeCell ref="A64:B64"/>
    <mergeCell ref="A22:B22"/>
    <mergeCell ref="A20:G20"/>
    <mergeCell ref="B65:B66"/>
    <mergeCell ref="C65:C66"/>
    <mergeCell ref="D65:D66"/>
    <mergeCell ref="E65:E66"/>
    <mergeCell ref="F65:F66"/>
    <mergeCell ref="G65:G66"/>
    <mergeCell ref="A62:G62"/>
    <mergeCell ref="A32:B32"/>
    <mergeCell ref="A56:B56"/>
    <mergeCell ref="A41:B41"/>
    <mergeCell ref="A40:G40"/>
    <mergeCell ref="A9:G9"/>
    <mergeCell ref="A3:G3"/>
    <mergeCell ref="A6:B6"/>
    <mergeCell ref="A4:G4"/>
    <mergeCell ref="A7:A8"/>
    <mergeCell ref="A5:G5"/>
    <mergeCell ref="A69:G69"/>
    <mergeCell ref="B70:C70"/>
    <mergeCell ref="D70:G74"/>
    <mergeCell ref="B71:C71"/>
    <mergeCell ref="B72:C72"/>
    <mergeCell ref="B73:C73"/>
    <mergeCell ref="A34:A35"/>
    <mergeCell ref="A43:A44"/>
    <mergeCell ref="A59:B59"/>
    <mergeCell ref="A67:G67"/>
    <mergeCell ref="C68:F68"/>
  </mergeCells>
  <phoneticPr fontId="1"/>
  <hyperlinks>
    <hyperlink ref="A26" r:id="rId1" display="http://www.energystar.gov/productfinder/product/certified-commercial-ice-machines/results" xr:uid="{00000000-0004-0000-0000-000000000000}"/>
  </hyperlinks>
  <printOptions horizontalCentered="1"/>
  <pageMargins left="0.62" right="0.25" top="0.6" bottom="0.55000000000000004" header="0.38" footer="0.54"/>
  <pageSetup scale="55" orientation="portrait" r:id="rId2"/>
  <headerFooter alignWithMargins="0">
    <oddFooter>&amp;L&amp;"Arial,Regular"&amp;8A mark of the Province of Ontario protected under Canadian trademark law. 
Used under sublicence.
&amp;XOM&amp;XOfficial Mark of the Independent Electricity System Operator.  Used under licence.
&amp;CV7.0&amp;R&amp;"Arial,Regular"Page &amp;P of &amp;N</oddFooter>
  </headerFooter>
  <rowBreaks count="2" manualBreakCount="2">
    <brk id="17" max="6" man="1"/>
    <brk id="52"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
  <sheetViews>
    <sheetView workbookViewId="0">
      <selection activeCell="A12" sqref="A12"/>
    </sheetView>
  </sheetViews>
  <sheetFormatPr defaultRowHeight="12.75" x14ac:dyDescent="0.2"/>
  <cols>
    <col min="1" max="1" width="148.75" bestFit="1" customWidth="1"/>
    <col min="18" max="18" width="18" customWidth="1"/>
  </cols>
  <sheetData>
    <row r="1" spans="1:19" x14ac:dyDescent="0.2">
      <c r="A1" s="91" t="s">
        <v>118</v>
      </c>
      <c r="S1" s="90"/>
    </row>
  </sheetData>
  <hyperlinks>
    <hyperlink ref="A1" r:id="rId1" tooltip="click to email retrofit@ieso.ca"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2:B7"/>
  <sheetViews>
    <sheetView workbookViewId="0">
      <selection activeCell="B6" sqref="B6"/>
    </sheetView>
  </sheetViews>
  <sheetFormatPr defaultRowHeight="12.75" x14ac:dyDescent="0.2"/>
  <cols>
    <col min="1" max="1" width="14.375" bestFit="1" customWidth="1"/>
  </cols>
  <sheetData>
    <row r="2" spans="1:2" x14ac:dyDescent="0.2">
      <c r="A2" t="s">
        <v>3</v>
      </c>
      <c r="B2" s="18">
        <v>7</v>
      </c>
    </row>
    <row r="3" spans="1:2" x14ac:dyDescent="0.2">
      <c r="A3" s="17" t="s">
        <v>5</v>
      </c>
      <c r="B3" s="19" t="s">
        <v>116</v>
      </c>
    </row>
    <row r="4" spans="1:2" x14ac:dyDescent="0.2">
      <c r="A4" s="17" t="s">
        <v>6</v>
      </c>
      <c r="B4" s="20">
        <v>1</v>
      </c>
    </row>
    <row r="5" spans="1:2" x14ac:dyDescent="0.2">
      <c r="A5" s="17" t="s">
        <v>7</v>
      </c>
      <c r="B5" s="20">
        <v>2019</v>
      </c>
    </row>
    <row r="6" spans="1:2" x14ac:dyDescent="0.2">
      <c r="A6" s="17"/>
    </row>
    <row r="7" spans="1:2" ht="18" x14ac:dyDescent="0.25">
      <c r="A7" s="15" t="s">
        <v>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E7"/>
  <sheetViews>
    <sheetView workbookViewId="0">
      <selection activeCell="D7" sqref="D7"/>
    </sheetView>
  </sheetViews>
  <sheetFormatPr defaultColWidth="9" defaultRowHeight="12.75" x14ac:dyDescent="0.2"/>
  <cols>
    <col min="1" max="1" width="13.75" style="24" bestFit="1" customWidth="1"/>
    <col min="2" max="2" width="9.75" style="24" bestFit="1" customWidth="1"/>
    <col min="3" max="3" width="12.25" style="24" bestFit="1" customWidth="1"/>
    <col min="4" max="4" width="25.75" style="24" bestFit="1" customWidth="1"/>
    <col min="5" max="5" width="53.25" style="24" bestFit="1" customWidth="1"/>
    <col min="6" max="16384" width="9" style="24"/>
  </cols>
  <sheetData>
    <row r="1" spans="1:5" x14ac:dyDescent="0.2">
      <c r="A1" s="23" t="s">
        <v>8</v>
      </c>
      <c r="B1" s="23" t="s">
        <v>9</v>
      </c>
      <c r="C1" s="23" t="s">
        <v>10</v>
      </c>
      <c r="D1" s="23" t="s">
        <v>11</v>
      </c>
      <c r="E1" s="23" t="s">
        <v>12</v>
      </c>
    </row>
    <row r="2" spans="1:5" x14ac:dyDescent="0.2">
      <c r="A2" s="29">
        <v>7</v>
      </c>
      <c r="B2" s="25">
        <v>42083</v>
      </c>
      <c r="C2" s="24" t="s">
        <v>110</v>
      </c>
      <c r="D2" s="24" t="s">
        <v>111</v>
      </c>
      <c r="E2" s="24" t="s">
        <v>112</v>
      </c>
    </row>
    <row r="3" spans="1:5" x14ac:dyDescent="0.2">
      <c r="A3" s="29">
        <v>7</v>
      </c>
      <c r="B3" s="25">
        <v>42083</v>
      </c>
      <c r="C3" s="24" t="s">
        <v>113</v>
      </c>
      <c r="D3" s="76" t="s">
        <v>114</v>
      </c>
      <c r="E3" s="24" t="s">
        <v>115</v>
      </c>
    </row>
    <row r="4" spans="1:5" x14ac:dyDescent="0.2">
      <c r="A4" s="29"/>
      <c r="B4" s="25"/>
    </row>
    <row r="5" spans="1:5" x14ac:dyDescent="0.2">
      <c r="A5" s="29"/>
      <c r="B5" s="25"/>
    </row>
    <row r="6" spans="1:5" x14ac:dyDescent="0.2">
      <c r="A6" s="29"/>
      <c r="B6" s="25"/>
    </row>
    <row r="7" spans="1:5" x14ac:dyDescent="0.2">
      <c r="B7" s="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HVAC Eligible Measures List</vt:lpstr>
      <vt:lpstr>Accessibility Disclaimer</vt:lpstr>
      <vt:lpstr>Version Control </vt:lpstr>
      <vt:lpstr>Revision History</vt:lpstr>
      <vt:lpstr>'HVAC Eligible Measures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Wilby</dc:creator>
  <cp:lastModifiedBy>Keith</cp:lastModifiedBy>
  <cp:lastPrinted>2016-07-25T19:09:30Z</cp:lastPrinted>
  <dcterms:created xsi:type="dcterms:W3CDTF">2006-11-22T17:43:49Z</dcterms:created>
  <dcterms:modified xsi:type="dcterms:W3CDTF">2021-01-05T15:05:29Z</dcterms:modified>
</cp:coreProperties>
</file>